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5180" windowHeight="8835" tabRatio="718" activeTab="6"/>
  </bookViews>
  <sheets>
    <sheet name="totale" sheetId="1" r:id="rId1"/>
    <sheet name="civili" sheetId="3" r:id="rId2"/>
    <sheet name="commerciali" sheetId="4" r:id="rId3"/>
    <sheet name="alberghi" sheetId="5" r:id="rId4"/>
    <sheet name="depositi" sheetId="2" r:id="rId5"/>
    <sheet name="RIEPILOGO" sheetId="8" r:id="rId6"/>
    <sheet name="CALCOLO" sheetId="9" r:id="rId7"/>
  </sheets>
  <definedNames>
    <definedName name="_xlnm._FilterDatabase" localSheetId="3" hidden="1">alberghi!$A$1:$J$94</definedName>
    <definedName name="_xlnm._FilterDatabase" localSheetId="1" hidden="1">civili!$A$1:$J$282</definedName>
    <definedName name="_xlnm._FilterDatabase" localSheetId="2" hidden="1">commerciali!$A$1:$J$77</definedName>
    <definedName name="_xlnm._FilterDatabase" localSheetId="4" hidden="1">depositi!$A$1:$J$53</definedName>
    <definedName name="_xlnm._FilterDatabase" localSheetId="0" hidden="1">totale!$A$1:$O$367</definedName>
    <definedName name="_xlnm.Print_Area" localSheetId="3">alberghi!$A$1:$J$52</definedName>
    <definedName name="_xlnm.Print_Area" localSheetId="1">civili!$A$1:$J$282</definedName>
    <definedName name="_xlnm.Print_Area" localSheetId="2">commerciali!$A$1:$J$34</definedName>
    <definedName name="_xlnm.Print_Area" localSheetId="0">totale!$A$1:$L$367</definedName>
    <definedName name="_xlnm.Print_Titles" localSheetId="3">alberghi!$1:$1</definedName>
    <definedName name="_xlnm.Print_Titles" localSheetId="1">civili!$1:$1</definedName>
    <definedName name="_xlnm.Print_Titles" localSheetId="0">totale!$1:$1</definedName>
  </definedNames>
  <calcPr calcId="145621"/>
</workbook>
</file>

<file path=xl/calcChain.xml><?xml version="1.0" encoding="utf-8"?>
<calcChain xmlns="http://schemas.openxmlformats.org/spreadsheetml/2006/main">
  <c r="C258" i="1" l="1"/>
  <c r="K224" i="3" l="1"/>
  <c r="K227" i="3"/>
  <c r="C148" i="3"/>
  <c r="K215" i="3" l="1"/>
  <c r="K212" i="3"/>
  <c r="K197" i="3"/>
  <c r="K194" i="3"/>
  <c r="K191" i="3"/>
  <c r="K185" i="3"/>
  <c r="K182" i="3"/>
  <c r="K176" i="3"/>
  <c r="K160" i="3"/>
  <c r="K154" i="3"/>
  <c r="K139" i="3"/>
  <c r="L245" i="3" l="1"/>
  <c r="L221" i="3"/>
  <c r="L218" i="3"/>
  <c r="L209" i="3"/>
  <c r="L169" i="3"/>
  <c r="L166" i="3"/>
  <c r="L157" i="3"/>
  <c r="L151" i="3"/>
  <c r="L148" i="3"/>
  <c r="L142" i="3"/>
  <c r="K251" i="3"/>
  <c r="K248" i="3"/>
  <c r="K242" i="3"/>
  <c r="K236" i="3"/>
  <c r="K200" i="3"/>
  <c r="K188" i="3"/>
  <c r="K179" i="3"/>
  <c r="K126" i="3"/>
  <c r="C35" i="5"/>
  <c r="C32" i="5"/>
  <c r="K122" i="3"/>
  <c r="L282" i="3" l="1"/>
  <c r="K282" i="3"/>
  <c r="C28" i="5"/>
  <c r="C18" i="5"/>
  <c r="C14" i="5"/>
  <c r="C10" i="5"/>
  <c r="C12" i="4"/>
  <c r="O72" i="1"/>
  <c r="O75" i="1" s="1"/>
  <c r="H28" i="5" l="1"/>
  <c r="G25" i="5"/>
  <c r="G22" i="5"/>
  <c r="I7" i="5"/>
  <c r="I51" i="5" s="1"/>
  <c r="G7" i="5"/>
  <c r="H47" i="5"/>
  <c r="H43" i="5"/>
  <c r="H39" i="5"/>
  <c r="H35" i="5"/>
  <c r="H18" i="5"/>
  <c r="H14" i="5"/>
  <c r="H10" i="5"/>
  <c r="H3" i="5"/>
  <c r="C15" i="4"/>
  <c r="C18" i="4" s="1"/>
  <c r="C21" i="4" s="1"/>
  <c r="C24" i="4" s="1"/>
  <c r="C27" i="4" s="1"/>
  <c r="C31" i="4" s="1"/>
  <c r="O95" i="1"/>
  <c r="O94" i="1"/>
  <c r="C6" i="2"/>
  <c r="I10" i="2"/>
  <c r="H10" i="2"/>
  <c r="F7" i="8" s="1"/>
  <c r="G10" i="2"/>
  <c r="F6" i="8" s="1"/>
  <c r="F9" i="8" s="1"/>
  <c r="C7" i="5"/>
  <c r="C22" i="5" s="1"/>
  <c r="C25" i="5" s="1"/>
  <c r="C39" i="5" s="1"/>
  <c r="C43" i="5" s="1"/>
  <c r="C47" i="5" s="1"/>
  <c r="H282" i="3"/>
  <c r="D7" i="9" s="1"/>
  <c r="I282" i="3"/>
  <c r="G282" i="3"/>
  <c r="D3" i="9" s="1"/>
  <c r="H34" i="4"/>
  <c r="D7" i="8" s="1"/>
  <c r="I34" i="4"/>
  <c r="G34" i="4"/>
  <c r="D4" i="8" s="1"/>
  <c r="C6" i="4"/>
  <c r="C9" i="4"/>
  <c r="O345" i="1"/>
  <c r="O344" i="1"/>
  <c r="C6" i="3"/>
  <c r="C9" i="3" s="1"/>
  <c r="C12" i="3" s="1"/>
  <c r="C15" i="3" s="1"/>
  <c r="C18" i="3" s="1"/>
  <c r="C22" i="3" s="1"/>
  <c r="C25" i="3" s="1"/>
  <c r="C28" i="3" s="1"/>
  <c r="C31" i="3" s="1"/>
  <c r="C34" i="3" s="1"/>
  <c r="C37" i="3" s="1"/>
  <c r="C40" i="3" s="1"/>
  <c r="C44" i="3" s="1"/>
  <c r="C47" i="3" s="1"/>
  <c r="C50" i="3" s="1"/>
  <c r="O332" i="1"/>
  <c r="M49" i="1"/>
  <c r="O49" i="1" s="1"/>
  <c r="O51" i="1" s="1"/>
  <c r="M165" i="1"/>
  <c r="O165" i="1" s="1"/>
  <c r="O168" i="1" s="1"/>
  <c r="O63" i="1"/>
  <c r="O43" i="1"/>
  <c r="O41" i="1"/>
  <c r="O40" i="1"/>
  <c r="O25" i="1"/>
  <c r="O24" i="1"/>
  <c r="O21" i="1"/>
  <c r="O23" i="1" s="1"/>
  <c r="M27" i="1"/>
  <c r="O27" i="1" s="1"/>
  <c r="M13" i="1"/>
  <c r="O13" i="1" s="1"/>
  <c r="J367" i="1"/>
  <c r="K367" i="1"/>
  <c r="M232" i="1"/>
  <c r="O232" i="1" s="1"/>
  <c r="M233" i="1"/>
  <c r="O233" i="1" s="1"/>
  <c r="M236" i="1"/>
  <c r="O236" i="1" s="1"/>
  <c r="M237" i="1"/>
  <c r="O237" i="1" s="1"/>
  <c r="O267" i="1"/>
  <c r="O265" i="1"/>
  <c r="O264" i="1"/>
  <c r="O338" i="1"/>
  <c r="O337" i="1"/>
  <c r="O334" i="1"/>
  <c r="O335" i="1"/>
  <c r="O149" i="1"/>
  <c r="O148" i="1"/>
  <c r="O162" i="1"/>
  <c r="O161" i="1"/>
  <c r="M28" i="1"/>
  <c r="O28" i="1" s="1"/>
  <c r="M55" i="1"/>
  <c r="O55" i="1" s="1"/>
  <c r="M3" i="1"/>
  <c r="O3" i="1" s="1"/>
  <c r="M2" i="1"/>
  <c r="O2" i="1" s="1"/>
  <c r="M152" i="1"/>
  <c r="O152" i="1" s="1"/>
  <c r="M151" i="1"/>
  <c r="O151" i="1" s="1"/>
  <c r="O361" i="1"/>
  <c r="O358" i="1"/>
  <c r="O356" i="1"/>
  <c r="O355" i="1"/>
  <c r="O352" i="1"/>
  <c r="O351" i="1"/>
  <c r="O348" i="1"/>
  <c r="O347" i="1"/>
  <c r="O341" i="1"/>
  <c r="O340" i="1"/>
  <c r="O331" i="1"/>
  <c r="O329" i="1"/>
  <c r="O328" i="1"/>
  <c r="O325" i="1"/>
  <c r="O324" i="1"/>
  <c r="O322" i="1"/>
  <c r="O321" i="1"/>
  <c r="O319" i="1"/>
  <c r="O312" i="1"/>
  <c r="O306" i="1"/>
  <c r="O297" i="1"/>
  <c r="O295" i="1"/>
  <c r="O294" i="1"/>
  <c r="O291" i="1"/>
  <c r="O288" i="1"/>
  <c r="O290" i="1" s="1"/>
  <c r="O286" i="1"/>
  <c r="O285" i="1"/>
  <c r="O283" i="1"/>
  <c r="O279" i="1"/>
  <c r="O274" i="1"/>
  <c r="O273" i="1"/>
  <c r="O271" i="1"/>
  <c r="O270" i="1"/>
  <c r="O268" i="1"/>
  <c r="O256" i="1"/>
  <c r="O253" i="1"/>
  <c r="O250" i="1"/>
  <c r="O246" i="1"/>
  <c r="O244" i="1"/>
  <c r="O226" i="1"/>
  <c r="O225" i="1"/>
  <c r="O223" i="1"/>
  <c r="O220" i="1"/>
  <c r="O219" i="1"/>
  <c r="O217" i="1"/>
  <c r="O214" i="1"/>
  <c r="O210" i="1"/>
  <c r="O212" i="1" s="1"/>
  <c r="O208" i="1"/>
  <c r="O207" i="1"/>
  <c r="O202" i="1"/>
  <c r="O199" i="1"/>
  <c r="O189" i="1"/>
  <c r="O186" i="1"/>
  <c r="O182" i="1"/>
  <c r="O181" i="1"/>
  <c r="O178" i="1"/>
  <c r="O175" i="1"/>
  <c r="O173" i="1"/>
  <c r="O172" i="1"/>
  <c r="O170" i="1"/>
  <c r="O169" i="1"/>
  <c r="O159" i="1"/>
  <c r="O158" i="1"/>
  <c r="O156" i="1"/>
  <c r="O155" i="1"/>
  <c r="O139" i="1"/>
  <c r="O136" i="1"/>
  <c r="O134" i="1"/>
  <c r="O133" i="1"/>
  <c r="O130" i="1"/>
  <c r="O127" i="1"/>
  <c r="O122" i="1"/>
  <c r="O121" i="1"/>
  <c r="O119" i="1"/>
  <c r="O116" i="1"/>
  <c r="O115" i="1"/>
  <c r="O112" i="1"/>
  <c r="O109" i="1"/>
  <c r="O106" i="1"/>
  <c r="O103" i="1"/>
  <c r="O100" i="1"/>
  <c r="O98" i="1"/>
  <c r="O92" i="1"/>
  <c r="O91" i="1"/>
  <c r="O88" i="1"/>
  <c r="O86" i="1"/>
  <c r="O85" i="1"/>
  <c r="O83" i="1"/>
  <c r="O82" i="1"/>
  <c r="O80" i="1"/>
  <c r="O79" i="1"/>
  <c r="O77" i="1"/>
  <c r="O76" i="1"/>
  <c r="O70" i="1"/>
  <c r="O69" i="1"/>
  <c r="O67" i="1"/>
  <c r="O66" i="1"/>
  <c r="O64" i="1"/>
  <c r="O60" i="1"/>
  <c r="O56" i="1"/>
  <c r="O53" i="1"/>
  <c r="O47" i="1"/>
  <c r="O46" i="1"/>
  <c r="O31" i="1"/>
  <c r="O30" i="1"/>
  <c r="M38" i="1"/>
  <c r="O38" i="1" s="1"/>
  <c r="M37" i="1"/>
  <c r="O37" i="1" s="1"/>
  <c r="M34" i="1"/>
  <c r="O34" i="1" s="1"/>
  <c r="M35" i="1"/>
  <c r="O35" i="1" s="1"/>
  <c r="O362" i="1"/>
  <c r="O359" i="1"/>
  <c r="O365" i="1"/>
  <c r="O364" i="1"/>
  <c r="O318" i="1"/>
  <c r="O316" i="1"/>
  <c r="O315" i="1"/>
  <c r="O313" i="1"/>
  <c r="O309" i="1"/>
  <c r="O311" i="1" s="1"/>
  <c r="M307" i="1"/>
  <c r="O307" i="1" s="1"/>
  <c r="M304" i="1"/>
  <c r="O304" i="1" s="1"/>
  <c r="M303" i="1"/>
  <c r="O303" i="1" s="1"/>
  <c r="M300" i="1"/>
  <c r="O300" i="1" s="1"/>
  <c r="M301" i="1"/>
  <c r="O301" i="1" s="1"/>
  <c r="M298" i="1"/>
  <c r="O298" i="1" s="1"/>
  <c r="M292" i="1"/>
  <c r="O292" i="1" s="1"/>
  <c r="M289" i="1"/>
  <c r="O282" i="1"/>
  <c r="O280" i="1"/>
  <c r="O277" i="1"/>
  <c r="O276" i="1"/>
  <c r="O262" i="1"/>
  <c r="O261" i="1"/>
  <c r="O258" i="1"/>
  <c r="O260" i="1" s="1"/>
  <c r="O255" i="1"/>
  <c r="O252" i="1"/>
  <c r="O249" i="1"/>
  <c r="O247" i="1"/>
  <c r="O243" i="1"/>
  <c r="O241" i="1"/>
  <c r="O240" i="1"/>
  <c r="O230" i="1"/>
  <c r="O229" i="1"/>
  <c r="O222" i="1"/>
  <c r="O216" i="1"/>
  <c r="O213" i="1"/>
  <c r="M195" i="1"/>
  <c r="O195" i="1" s="1"/>
  <c r="M194" i="1"/>
  <c r="O194" i="1" s="1"/>
  <c r="O205" i="1"/>
  <c r="O204" i="1"/>
  <c r="O201" i="1"/>
  <c r="O198" i="1"/>
  <c r="O188" i="1"/>
  <c r="O185" i="1"/>
  <c r="O179" i="1"/>
  <c r="O176" i="1"/>
  <c r="M166" i="1"/>
  <c r="O145" i="1"/>
  <c r="O146" i="1"/>
  <c r="O140" i="1"/>
  <c r="M137" i="1"/>
  <c r="O137" i="1" s="1"/>
  <c r="O143" i="1"/>
  <c r="M142" i="1"/>
  <c r="O142" i="1" s="1"/>
  <c r="O131" i="1"/>
  <c r="O128" i="1"/>
  <c r="O125" i="1"/>
  <c r="O124" i="1"/>
  <c r="O118" i="1"/>
  <c r="M113" i="1"/>
  <c r="O113" i="1" s="1"/>
  <c r="O110" i="1"/>
  <c r="O107" i="1"/>
  <c r="O104" i="1"/>
  <c r="O101" i="1"/>
  <c r="O89" i="1"/>
  <c r="O97" i="1"/>
  <c r="M59" i="1"/>
  <c r="O59" i="1" s="1"/>
  <c r="O52" i="1"/>
  <c r="O44" i="1"/>
  <c r="O19" i="1"/>
  <c r="O18" i="1"/>
  <c r="O16" i="1"/>
  <c r="O15" i="1"/>
  <c r="O12" i="1"/>
  <c r="O10" i="1"/>
  <c r="O9" i="1"/>
  <c r="M7" i="1"/>
  <c r="O7" i="1" s="1"/>
  <c r="M6" i="1"/>
  <c r="O6" i="1" s="1"/>
  <c r="C6" i="1"/>
  <c r="C9" i="1" s="1"/>
  <c r="C12" i="1" s="1"/>
  <c r="C15" i="1" s="1"/>
  <c r="C18" i="1" s="1"/>
  <c r="G367" i="1"/>
  <c r="H367" i="1"/>
  <c r="I367" i="1"/>
  <c r="E4" i="9" l="1"/>
  <c r="H4" i="9" s="1"/>
  <c r="O346" i="1"/>
  <c r="C53" i="3"/>
  <c r="C56" i="3" s="1"/>
  <c r="C59" i="3" s="1"/>
  <c r="C62" i="3" s="1"/>
  <c r="C65" i="3" s="1"/>
  <c r="C68" i="3" s="1"/>
  <c r="C71" i="3" s="1"/>
  <c r="C74" i="3" s="1"/>
  <c r="C77" i="3" s="1"/>
  <c r="C80" i="3" s="1"/>
  <c r="C83" i="3" s="1"/>
  <c r="C86" i="3" s="1"/>
  <c r="C89" i="3" s="1"/>
  <c r="C92" i="3" s="1"/>
  <c r="C95" i="3" s="1"/>
  <c r="C98" i="3" s="1"/>
  <c r="C101" i="3" s="1"/>
  <c r="C104" i="3" s="1"/>
  <c r="C107" i="3" s="1"/>
  <c r="C110" i="3" s="1"/>
  <c r="C113" i="3" s="1"/>
  <c r="C116" i="3" s="1"/>
  <c r="C119" i="3" s="1"/>
  <c r="H3" i="9"/>
  <c r="O32" i="1"/>
  <c r="O164" i="1"/>
  <c r="O263" i="1"/>
  <c r="O184" i="1"/>
  <c r="O314" i="1"/>
  <c r="O269" i="1"/>
  <c r="O221" i="1"/>
  <c r="O343" i="1"/>
  <c r="O65" i="1"/>
  <c r="O147" i="1"/>
  <c r="O333" i="1"/>
  <c r="O317" i="1"/>
  <c r="O150" i="1"/>
  <c r="O93" i="1"/>
  <c r="O171" i="1"/>
  <c r="O42" i="1"/>
  <c r="O224" i="1"/>
  <c r="O120" i="1"/>
  <c r="O99" i="1"/>
  <c r="O215" i="1"/>
  <c r="C21" i="1"/>
  <c r="C24" i="1" s="1"/>
  <c r="C27" i="1" s="1"/>
  <c r="C30" i="1" s="1"/>
  <c r="C34" i="1" s="1"/>
  <c r="C37" i="1" s="1"/>
  <c r="O308" i="1"/>
  <c r="O102" i="1"/>
  <c r="O187" i="1"/>
  <c r="O320" i="1"/>
  <c r="O54" i="1"/>
  <c r="O135" i="1"/>
  <c r="O209" i="1"/>
  <c r="O251" i="1"/>
  <c r="O330" i="1"/>
  <c r="O8" i="1"/>
  <c r="O190" i="1"/>
  <c r="O39" i="1"/>
  <c r="O117" i="1"/>
  <c r="O275" i="1"/>
  <c r="O296" i="1"/>
  <c r="O81" i="1"/>
  <c r="O339" i="1"/>
  <c r="O180" i="1"/>
  <c r="O218" i="1"/>
  <c r="O68" i="1"/>
  <c r="O129" i="1"/>
  <c r="O177" i="1"/>
  <c r="O327" i="1"/>
  <c r="G51" i="5"/>
  <c r="E5" i="8" s="1"/>
  <c r="O114" i="1"/>
  <c r="O62" i="1"/>
  <c r="O231" i="1"/>
  <c r="O78" i="1"/>
  <c r="O154" i="1"/>
  <c r="O58" i="1"/>
  <c r="O96" i="1"/>
  <c r="D9" i="8"/>
  <c r="O299" i="1"/>
  <c r="O239" i="1"/>
  <c r="O235" i="1"/>
  <c r="E7" i="9"/>
  <c r="E9" i="9" s="1"/>
  <c r="E11" i="9" s="1"/>
  <c r="O336" i="1"/>
  <c r="O305" i="1"/>
  <c r="O36" i="1"/>
  <c r="O254" i="1"/>
  <c r="O29" i="1"/>
  <c r="G6" i="9"/>
  <c r="O11" i="1"/>
  <c r="O111" i="1"/>
  <c r="O200" i="1"/>
  <c r="O245" i="1"/>
  <c r="O138" i="1"/>
  <c r="O257" i="1"/>
  <c r="O144" i="1"/>
  <c r="O203" i="1"/>
  <c r="O248" i="1"/>
  <c r="O284" i="1"/>
  <c r="O84" i="1"/>
  <c r="O141" i="1"/>
  <c r="G7" i="9"/>
  <c r="O272" i="1"/>
  <c r="O45" i="1"/>
  <c r="O132" i="1"/>
  <c r="O302" i="1"/>
  <c r="O17" i="1"/>
  <c r="O206" i="1"/>
  <c r="O26" i="1"/>
  <c r="O20" i="1"/>
  <c r="O278" i="1"/>
  <c r="O323" i="1"/>
  <c r="C3" i="8"/>
  <c r="C7" i="8"/>
  <c r="O354" i="1"/>
  <c r="O293" i="1"/>
  <c r="O126" i="1"/>
  <c r="O197" i="1"/>
  <c r="O123" i="1"/>
  <c r="O174" i="1"/>
  <c r="O228" i="1"/>
  <c r="O281" i="1"/>
  <c r="O357" i="1"/>
  <c r="O266" i="1"/>
  <c r="O14" i="1"/>
  <c r="O105" i="1"/>
  <c r="O366" i="1"/>
  <c r="O48" i="1"/>
  <c r="O87" i="1"/>
  <c r="O108" i="1"/>
  <c r="O157" i="1"/>
  <c r="O363" i="1"/>
  <c r="O242" i="1"/>
  <c r="O360" i="1"/>
  <c r="O71" i="1"/>
  <c r="O90" i="1"/>
  <c r="O160" i="1"/>
  <c r="O287" i="1"/>
  <c r="O350" i="1"/>
  <c r="O4" i="1"/>
  <c r="H51" i="5"/>
  <c r="F7" i="9" s="1"/>
  <c r="C122" i="3" l="1"/>
  <c r="D9" i="9"/>
  <c r="D11" i="9" s="1"/>
  <c r="F5" i="9"/>
  <c r="H5" i="9" s="1"/>
  <c r="C40" i="1"/>
  <c r="C43" i="1" s="1"/>
  <c r="C46" i="1" s="1"/>
  <c r="C49" i="1" s="1"/>
  <c r="C52" i="1" s="1"/>
  <c r="C55" i="1" s="1"/>
  <c r="C59" i="1" s="1"/>
  <c r="H7" i="9"/>
  <c r="H6" i="9"/>
  <c r="G9" i="9"/>
  <c r="G11" i="9" s="1"/>
  <c r="C9" i="8"/>
  <c r="E7" i="8"/>
  <c r="E9" i="8" s="1"/>
  <c r="C126" i="3" l="1"/>
  <c r="C129" i="3" s="1"/>
  <c r="C132" i="3" s="1"/>
  <c r="C135" i="3" s="1"/>
  <c r="C139" i="3" s="1"/>
  <c r="C142" i="3" s="1"/>
  <c r="C145" i="3" s="1"/>
  <c r="F9" i="9"/>
  <c r="F11" i="9" s="1"/>
  <c r="H11" i="9" s="1"/>
  <c r="C63" i="1"/>
  <c r="C66" i="1" s="1"/>
  <c r="C69" i="1" s="1"/>
  <c r="H9" i="9"/>
  <c r="H13" i="9" l="1"/>
  <c r="H12" i="9"/>
  <c r="C151" i="3"/>
  <c r="C154" i="3" s="1"/>
  <c r="C72" i="1"/>
  <c r="C76" i="1" s="1"/>
  <c r="C157" i="3" l="1"/>
  <c r="C160" i="3" s="1"/>
  <c r="C163" i="3" s="1"/>
  <c r="C79" i="1"/>
  <c r="C82" i="1" s="1"/>
  <c r="C85" i="1" s="1"/>
  <c r="C88" i="1" s="1"/>
  <c r="C91" i="1" s="1"/>
  <c r="C94" i="1" s="1"/>
  <c r="C97" i="1" s="1"/>
  <c r="C100" i="1" s="1"/>
  <c r="C103" i="1" s="1"/>
  <c r="C106" i="1" s="1"/>
  <c r="C109" i="1" s="1"/>
  <c r="C112" i="1" s="1"/>
  <c r="C115" i="1" s="1"/>
  <c r="C118" i="1" s="1"/>
  <c r="C121" i="1" s="1"/>
  <c r="C124" i="1" s="1"/>
  <c r="C127" i="1" s="1"/>
  <c r="C130" i="1" s="1"/>
  <c r="C133" i="1" s="1"/>
  <c r="C136" i="1" s="1"/>
  <c r="C139" i="1" s="1"/>
  <c r="C142" i="1" s="1"/>
  <c r="C166" i="3" l="1"/>
  <c r="C169" i="3" s="1"/>
  <c r="C172" i="3" s="1"/>
  <c r="C176" i="3" s="1"/>
  <c r="C179" i="3" s="1"/>
  <c r="C182" i="3" s="1"/>
  <c r="C185" i="3" s="1"/>
  <c r="C188" i="3" s="1"/>
  <c r="C191" i="3" s="1"/>
  <c r="C194" i="3" s="1"/>
  <c r="C145" i="1"/>
  <c r="C148" i="1" s="1"/>
  <c r="C151" i="1" s="1"/>
  <c r="C197" i="3" l="1"/>
  <c r="C200" i="3" s="1"/>
  <c r="C203" i="3" s="1"/>
  <c r="C206" i="3" s="1"/>
  <c r="C155" i="1"/>
  <c r="C158" i="1" s="1"/>
  <c r="C161" i="1" s="1"/>
  <c r="C165" i="1" s="1"/>
  <c r="C169" i="1" s="1"/>
  <c r="C172" i="1" s="1"/>
  <c r="C175" i="1" s="1"/>
  <c r="C178" i="1" s="1"/>
  <c r="C209" i="3" l="1"/>
  <c r="C212" i="3" s="1"/>
  <c r="C215" i="3" s="1"/>
  <c r="C218" i="3" s="1"/>
  <c r="C181" i="1"/>
  <c r="C185" i="1" s="1"/>
  <c r="C188" i="1" s="1"/>
  <c r="C191" i="1" l="1"/>
  <c r="C194" i="1" s="1"/>
  <c r="C198" i="1" s="1"/>
  <c r="C201" i="1" s="1"/>
  <c r="C204" i="1" s="1"/>
  <c r="C207" i="1" s="1"/>
  <c r="C210" i="1" s="1"/>
  <c r="C213" i="1" s="1"/>
  <c r="C216" i="1" s="1"/>
  <c r="C221" i="3"/>
  <c r="C224" i="3" s="1"/>
  <c r="C227" i="3" s="1"/>
  <c r="C230" i="3" s="1"/>
  <c r="C233" i="3" s="1"/>
  <c r="C236" i="3" l="1"/>
  <c r="C239" i="3" s="1"/>
  <c r="C242" i="3" s="1"/>
  <c r="C245" i="3" s="1"/>
  <c r="C248" i="3" s="1"/>
  <c r="C219" i="1"/>
  <c r="C222" i="1" s="1"/>
  <c r="C225" i="1" s="1"/>
  <c r="C229" i="1" s="1"/>
  <c r="C232" i="1" s="1"/>
  <c r="C236" i="1" s="1"/>
  <c r="C240" i="1" s="1"/>
  <c r="C243" i="1" s="1"/>
  <c r="C246" i="1" s="1"/>
  <c r="C249" i="1" s="1"/>
  <c r="C252" i="1" s="1"/>
  <c r="C255" i="1" s="1"/>
  <c r="C251" i="3" l="1"/>
  <c r="C254" i="3" s="1"/>
  <c r="C257" i="3" s="1"/>
  <c r="C260" i="3" s="1"/>
  <c r="C263" i="3" s="1"/>
  <c r="C266" i="3" s="1"/>
  <c r="C270" i="3" s="1"/>
  <c r="C273" i="3" s="1"/>
  <c r="C276" i="3" s="1"/>
  <c r="C279" i="3" s="1"/>
  <c r="C261" i="1"/>
  <c r="C264" i="1" s="1"/>
  <c r="C267" i="1" s="1"/>
  <c r="C270" i="1" l="1"/>
  <c r="C273" i="1" s="1"/>
  <c r="C276" i="1" l="1"/>
  <c r="C279" i="1" s="1"/>
  <c r="C282" i="1" s="1"/>
  <c r="C285" i="1" l="1"/>
  <c r="C288" i="1" s="1"/>
  <c r="C291" i="1" s="1"/>
  <c r="C294" i="1" s="1"/>
  <c r="C297" i="1" s="1"/>
  <c r="C300" i="1" l="1"/>
  <c r="C303" i="1" s="1"/>
  <c r="C306" i="1" s="1"/>
  <c r="C309" i="1" s="1"/>
  <c r="C312" i="1" l="1"/>
  <c r="C315" i="1" s="1"/>
  <c r="C318" i="1" l="1"/>
  <c r="C321" i="1" s="1"/>
  <c r="C328" i="1" s="1"/>
  <c r="C331" i="1" s="1"/>
  <c r="C334" i="1" s="1"/>
  <c r="C337" i="1" s="1"/>
  <c r="C340" i="1" s="1"/>
  <c r="C344" i="1" s="1"/>
  <c r="C347" i="1" s="1"/>
  <c r="C351" i="1" s="1"/>
  <c r="C355" i="1" s="1"/>
  <c r="C358" i="1" s="1"/>
  <c r="C361" i="1" s="1"/>
  <c r="C364" i="1" s="1"/>
</calcChain>
</file>

<file path=xl/sharedStrings.xml><?xml version="1.0" encoding="utf-8"?>
<sst xmlns="http://schemas.openxmlformats.org/spreadsheetml/2006/main" count="2608" uniqueCount="242">
  <si>
    <t>UBICAZIONE IMMOBILE E DESCRIZIONE SINTETICA</t>
  </si>
  <si>
    <t>€</t>
  </si>
  <si>
    <t>autorimessa</t>
  </si>
  <si>
    <t>destinazione prevalente:</t>
  </si>
  <si>
    <t>turistico alberghiera / residence</t>
  </si>
  <si>
    <t>civile abitazione</t>
  </si>
  <si>
    <t>FIRENZE</t>
  </si>
  <si>
    <t>commerciale</t>
  </si>
  <si>
    <t>MILANO</t>
  </si>
  <si>
    <t>turistico alberghiera</t>
  </si>
  <si>
    <t>ROMA</t>
  </si>
  <si>
    <t>Via Lampedusa, 11/a - Edifici 7, 8, 9</t>
  </si>
  <si>
    <t>uffici</t>
  </si>
  <si>
    <t>direzionale</t>
  </si>
  <si>
    <t>edificio di due piani fuori terra e due entro terra</t>
  </si>
  <si>
    <t>edificio di un piano fuori terra ed uno entro terra</t>
  </si>
  <si>
    <t>edificio di un piano fuori terra</t>
  </si>
  <si>
    <t>edificio di due piani fuori terra</t>
  </si>
  <si>
    <t>edificio di due piani fuori terra ed uno entro terra</t>
  </si>
  <si>
    <t>edificio di cinque piani fuori terra e due entro terra</t>
  </si>
  <si>
    <t>Via Bordoni, 2</t>
  </si>
  <si>
    <t>edificio di quattro piani fuori terra</t>
  </si>
  <si>
    <t>Via Bordoni, 12</t>
  </si>
  <si>
    <t>edificio di cinque piani fuori terra ed uno entro terra</t>
  </si>
  <si>
    <t>Via Cornalia, 7 - Residence CLASS</t>
  </si>
  <si>
    <t>Via Cornalia, 9</t>
  </si>
  <si>
    <t>edificio di quattro piani entro terra</t>
  </si>
  <si>
    <t>edificio di sei piani fuori terra e due entro terra</t>
  </si>
  <si>
    <t>Via Lorenteggio, 257</t>
  </si>
  <si>
    <t>edificio di sei piani fuori terra ed uno entro terra</t>
  </si>
  <si>
    <t>edificio di sette piani fuori terra</t>
  </si>
  <si>
    <t>edificio di otto piani fuori terra</t>
  </si>
  <si>
    <t>complesso costituito da tre edifici di sei piani fuori terra ed uno entro terra</t>
  </si>
  <si>
    <t>proprietà relativa alla scala A in edifico di sette piani fuori terra e di una autorimessa</t>
  </si>
  <si>
    <t>Via Luigi Corti, 7</t>
  </si>
  <si>
    <t>edificio di un piano entro terra</t>
  </si>
  <si>
    <t>Via Francesco Grimaldi, 64</t>
  </si>
  <si>
    <t>Via Luigi Corti, 19</t>
  </si>
  <si>
    <t>edificio di quattro piani fuori terra ed uno entro terra</t>
  </si>
  <si>
    <t>Via Giuseppe Tornielli, 46</t>
  </si>
  <si>
    <t>Via Giuseppe Tornielli, 10</t>
  </si>
  <si>
    <t>Via Giuseppe Tornielli, 32</t>
  </si>
  <si>
    <t>Via Luigi Corti, 1</t>
  </si>
  <si>
    <t>edificio di otto piani fuori terra ed uno entro terra</t>
  </si>
  <si>
    <t>edifico di otto piani fuori terra ed  uno entro terra</t>
  </si>
  <si>
    <t>Via Fosso del Torrino, 45</t>
  </si>
  <si>
    <t>Via Cina, 330</t>
  </si>
  <si>
    <t>Via Fiume delle Perle, 186-188</t>
  </si>
  <si>
    <t>Via Raimondo D'Aronco, 18</t>
  </si>
  <si>
    <t>CORSICO (MI)</t>
  </si>
  <si>
    <t>Viale Europa, 50</t>
  </si>
  <si>
    <t>edificio di sette piani fuori terra ed uno entro terra</t>
  </si>
  <si>
    <t>Via Flaminia, 53 / Via degli Scialoja, 3</t>
  </si>
  <si>
    <t>Via Barberini, 11</t>
  </si>
  <si>
    <t>Via Barberini, 3</t>
  </si>
  <si>
    <t>LATINA</t>
  </si>
  <si>
    <t>Via Medici del Vascello, 26</t>
  </si>
  <si>
    <t>edificio di tre piani fuori terra ed uno entro terra</t>
  </si>
  <si>
    <t>Via Emilio de' Cavalieri, 12</t>
  </si>
  <si>
    <t>Via Isacco Artom, 95</t>
  </si>
  <si>
    <t>proprietà relativa a tre unità immobiliari in edifico di cinque piani fuori terra ed uno seminterrato</t>
  </si>
  <si>
    <t>Via Adda, 11</t>
  </si>
  <si>
    <t>Via Viviani, 8</t>
  </si>
  <si>
    <t>Via Viviani, 10</t>
  </si>
  <si>
    <t>Via Viviani, 12</t>
  </si>
  <si>
    <t>Via Bordoni, 6</t>
  </si>
  <si>
    <t>Via Cornalia, 11</t>
  </si>
  <si>
    <t>Via Bordoni, 4</t>
  </si>
  <si>
    <t>Via Lampedusa, 13</t>
  </si>
  <si>
    <t>Via Toffetti, 121</t>
  </si>
  <si>
    <t>Via Cavriana, 14</t>
  </si>
  <si>
    <t>Via Gessi, 8</t>
  </si>
  <si>
    <t>Via Costanza, 17</t>
  </si>
  <si>
    <t>Via Costanza, 19</t>
  </si>
  <si>
    <t>Via Villoresi, 11</t>
  </si>
  <si>
    <t>Via Villoresi, 13</t>
  </si>
  <si>
    <t>Via Villoresi, 15</t>
  </si>
  <si>
    <t>Via Ripamonti, 42 / Viale Toscana, 3</t>
  </si>
  <si>
    <t>Via Roncaglia, 8</t>
  </si>
  <si>
    <t>BASIGLIO</t>
  </si>
  <si>
    <t>Milano 3 - Residenza IL SOLCO</t>
  </si>
  <si>
    <t>Milano 3 - Residenza RIO NUOVO - Ed. 31.3</t>
  </si>
  <si>
    <t>Milano 3 - Residenza RIO NUOVO - Ed. 31.2</t>
  </si>
  <si>
    <t>VIMODRONE (MI)</t>
  </si>
  <si>
    <t>Via Tiburtina, 612</t>
  </si>
  <si>
    <t>Via Giuseppe de' Leva, 37</t>
  </si>
  <si>
    <t>Via Marco Celio Rufo, 12</t>
  </si>
  <si>
    <t>complesso costituito da due edifici di sei piani fuori terra ed uno entro terra</t>
  </si>
  <si>
    <t>edificio di nove piani fuori terra ed uno entro terra</t>
  </si>
  <si>
    <t>Via Igino Giordani, 104</t>
  </si>
  <si>
    <t>caserma</t>
  </si>
  <si>
    <t>edificio di sedici piani fuori terra ed uno entro terra</t>
  </si>
  <si>
    <t>Via Eroi del Lavoro, 17</t>
  </si>
  <si>
    <t>complesso costituito da tre edifici di sette piani fuori terra</t>
  </si>
  <si>
    <t>complesso costituito da undici edifici di quattro piani fuori terra, un edificio di tre piani fuori terra, un edificio di cinque piani fuori terra</t>
  </si>
  <si>
    <t>Via Vaglia, 11-49 / Via Cinigiano, 6</t>
  </si>
  <si>
    <t>complesso costituito da quattro edifici di sei piani fuori terra ed uno entro terra</t>
  </si>
  <si>
    <t>complesso costituito da quattro edifici di quattro piani fuori terra e due edifici di tre piani fuori terra</t>
  </si>
  <si>
    <t>Via Pienza, 299</t>
  </si>
  <si>
    <t>Piazza Cola di Rienzo, 80/A</t>
  </si>
  <si>
    <t>proprietà relativa a tre unità immobiliari in edificio di otto piani fuori terra ed uno entro terra</t>
  </si>
  <si>
    <t>Via Mar della Cina, 270-278</t>
  </si>
  <si>
    <t>Via delle Costellazioni, 300</t>
  </si>
  <si>
    <t>ABANO TERME (PD)</t>
  </si>
  <si>
    <t>Via Volta, 6 - HOTEL MAGNOLIA</t>
  </si>
  <si>
    <t>Viale Terme Euganee, 66 - GRAND'HOTEL OROLOGIO</t>
  </si>
  <si>
    <t>ASSAGO (MI)</t>
  </si>
  <si>
    <t>Centro direzionale MILANOFIORI - PALAZZO E</t>
  </si>
  <si>
    <t>complesso costituito da diciotto capannoni industrali ed edificio per uffici</t>
  </si>
  <si>
    <t>Corso di Porta Romana, 64 - ROMANA RESIDENCE</t>
  </si>
  <si>
    <t>Via San Calimero, 3</t>
  </si>
  <si>
    <t>MONTEGROTTO T. (PD)</t>
  </si>
  <si>
    <t>Via Mezzavia, 22 - HOTEL DES BAINS</t>
  </si>
  <si>
    <t>Viale Stazione, 109 - HOTEL MONTECARLO</t>
  </si>
  <si>
    <t>Via Aureliana, 82 - HOTEL CAESAR</t>
  </si>
  <si>
    <t>Largo Febo, 2 - HOTEL RAPHAEL</t>
  </si>
  <si>
    <t>SEGRATE (MI)</t>
  </si>
  <si>
    <t>Via Cassanese, 224 - PALAZZO DONATELLO</t>
  </si>
  <si>
    <t>Via Cassanese, 224 - PALAZZO RAFFAELLO</t>
  </si>
  <si>
    <t>Viale Europa - PALAZZO TIGLI B</t>
  </si>
  <si>
    <t>edificio di tre piani fuori terra ed uno seminterrato</t>
  </si>
  <si>
    <t>edificio di cinque piani fuori terra e tre entro terra</t>
  </si>
  <si>
    <t>edificio di nove piani fuori terra e cinque entro terra</t>
  </si>
  <si>
    <t>complesso costituito da due edifici di sette piani fuori terra ed uno entro terra</t>
  </si>
  <si>
    <t>complesso costituito da due edifici di sette piani fuori terra</t>
  </si>
  <si>
    <t>complesso costituito da tre edifici di sei piani fuori terra ed un piano entro terra</t>
  </si>
  <si>
    <t>complesso costituito da due edifici di due piani fuori terra</t>
  </si>
  <si>
    <t>complesso costituito da due edifici di nove piani fuori terra ed uno entro terra</t>
  </si>
  <si>
    <t>complesso costituito da due edifici di otto piani fuori terra ed uno entro terra</t>
  </si>
  <si>
    <t>complesso costituito da sette edifici di due piani fuori terra</t>
  </si>
  <si>
    <t>complesso costituito da tre edifici di dieci piani fuori terra ed uno entro terra</t>
  </si>
  <si>
    <t>complesso costituito da tre edifici di otto piani fuori terra ed uno entro terra e da un fabbricato di due piani fuori terra</t>
  </si>
  <si>
    <t>complesso costituito da tre edifici di sette-otto piani fuori terra e tre entro terra</t>
  </si>
  <si>
    <t>complesso costituito da tre edifici di tredici piani fuori terra ed un edificio di dodici piani fuori terra</t>
  </si>
  <si>
    <t>complesso costituito da un edificio di cinque piani fuori terra da un edificio di un piano fuori terra ed uno entro terra</t>
  </si>
  <si>
    <t>complesso costituito da un edificio di otto piani fuori terra, un piano seminterrato e due piani entro terra e da un edificio di un piano fuori terra</t>
  </si>
  <si>
    <t>complesso costituito da: tre edifici di sette piani fuori terra, un edificio di sei piani fuori terra, piastra di un piano entro terra</t>
  </si>
  <si>
    <t>edificio di sette piani fuori terra e due entro terra</t>
  </si>
  <si>
    <t>Via Cavour, 33 - HOTEL GENOVA</t>
  </si>
  <si>
    <t>complesso costituito da un edificio di sette piani fuori terra e due entro terra e da un edificio di cinque piani fuori terra e due entro terra</t>
  </si>
  <si>
    <t>Via Fratelli Cervi</t>
  </si>
  <si>
    <t>Via Attilio Friggeri, 172</t>
  </si>
  <si>
    <t>CONTENUTO</t>
  </si>
  <si>
    <t>ALBERGHI &amp; RESIDENCE</t>
  </si>
  <si>
    <t>complesso costituiti da tre edifici di quattro piani fuori terra ed uno entro terra</t>
  </si>
  <si>
    <t>COMMERC.</t>
  </si>
  <si>
    <t>TOTALI</t>
  </si>
  <si>
    <t>Via Nocera Umbra, 62 / Via Fonti del Clitunno, 25</t>
  </si>
  <si>
    <t>Via Domenico Sansotta, 97</t>
  </si>
  <si>
    <t>Largo Giovanni XXIII, 3-13 / Piazzale Gorizia, 19-23</t>
  </si>
  <si>
    <t>Via Forni, 72-74</t>
  </si>
  <si>
    <t>Via Lorenzo Valla, 25</t>
  </si>
  <si>
    <t>Via Filippo Turati, 29</t>
  </si>
  <si>
    <t>Via Bordoni, 8, 10</t>
  </si>
  <si>
    <t>Via Piagentina, 25-27</t>
  </si>
  <si>
    <t>Viale Brenta, 27-29</t>
  </si>
  <si>
    <t>Via Pomponio Leto, 3-5</t>
  </si>
  <si>
    <t>Via Lamaro, 25-39 - Centro Commerciale Cinecittà 2 - Ed. U.2</t>
  </si>
  <si>
    <t>Via Lamaro, 13-21 - Centro Commerciale Cinecittà 2 - Ed. U.3.1</t>
  </si>
  <si>
    <t>Via Rosa Guarnieri Carducci, 9</t>
  </si>
  <si>
    <t>Via Rosa Guarnieri Carducci, 13</t>
  </si>
  <si>
    <t>Via Rosa Raimondi Garibaldi, 77/93</t>
  </si>
  <si>
    <t>Via Grotte di Gregna, 121-137-153</t>
  </si>
  <si>
    <t>Via Pescosolido, 16-18-26-140-154-168-180-192</t>
  </si>
  <si>
    <t>Via Suvereto, 10/30 / Via Gualterio, 122</t>
  </si>
  <si>
    <t>Piazzale Appio, 7 / Via Magnagrecia / Via Sannio - COIN</t>
  </si>
  <si>
    <t>Quartiere MEDIOLANUM - Via XV Martiri, 2</t>
  </si>
  <si>
    <t>descrizione sintetica:</t>
  </si>
  <si>
    <t>USO CIVILE</t>
  </si>
  <si>
    <t>Via Torino, 38</t>
  </si>
  <si>
    <t>Via Torino, 40</t>
  </si>
  <si>
    <t>edificio di otto piani fuori terra e due entro terra</t>
  </si>
  <si>
    <t>Via Leonardo Greppi, 85</t>
  </si>
  <si>
    <t>proprietà relativa al piano terreno di un complesso di edifici di quattro piani fuori terra</t>
  </si>
  <si>
    <t>Via Crescenzo del Monte, 18-34, Via Chiappini, 7-11</t>
  </si>
  <si>
    <t>Via del Melone, 16-22. Largo Sapienza, 6-8, Via dei Sediari, 14-15</t>
  </si>
  <si>
    <t>Via Statilio Ottato, 9-25</t>
  </si>
  <si>
    <t>Via Rosa Raimondi Garibaldi, 77-93</t>
  </si>
  <si>
    <t>Piazza Poli, 4-9 / Via del Mortaro, 9-13 - HOTEL DELLE NAZIONI</t>
  </si>
  <si>
    <t>Via Bosco degli Arvali, 131-169</t>
  </si>
  <si>
    <t>Piazza Vinci, 44-46 - Ipermercato PAM</t>
  </si>
  <si>
    <t>Via Luigi Gadola, 20-24</t>
  </si>
  <si>
    <t>Via Arnaldo Foschini, 10-20</t>
  </si>
  <si>
    <t>Via Agostino Magliani, 9-13</t>
  </si>
  <si>
    <t>Via Roccaraso, 5-11</t>
  </si>
  <si>
    <t>Via Vaglia, 34-77 / Via Montaione, 33-41</t>
  </si>
  <si>
    <t>Via Degas, 88-112 / Via Mondrian, 13-20 / Via Klee, 14-28 / Via Braque, 8-20 - FONTANA CANDIDA</t>
  </si>
  <si>
    <t>Piazza Militari caduti nei Lager, 31-57 - PANORAMA</t>
  </si>
  <si>
    <t>GENOVA</t>
  </si>
  <si>
    <t>Via de Marini, 16 - TORRE DI FRANCIA</t>
  </si>
  <si>
    <t>proprietà di sei piani in edificio di dodici piani fuori terra ed uno entro terra</t>
  </si>
  <si>
    <t>PIEVE EMANUELE (MI)</t>
  </si>
  <si>
    <t>Via dei Pini, 1 - Hotel RIPAMONTI</t>
  </si>
  <si>
    <t>complesso costituito da un edificio di nove piani fuori terra ed uno entro terra e due edifici monopiano adibiti a centro sportivo</t>
  </si>
  <si>
    <t>Piazza Borromeo</t>
  </si>
  <si>
    <t>autorimessa pubblica</t>
  </si>
  <si>
    <t>Via Sulmona, 11-23 / Via Tertulliano, 101</t>
  </si>
  <si>
    <t>DEPOSITO MERCI</t>
  </si>
  <si>
    <t>nota:</t>
  </si>
  <si>
    <t>proprietà in condominio</t>
  </si>
  <si>
    <t>proprietà in condonimio</t>
  </si>
  <si>
    <t>deposito</t>
  </si>
  <si>
    <t>prorietà in condominio</t>
  </si>
  <si>
    <t>TIPOLOGIA</t>
  </si>
  <si>
    <t>IMMOBILI AD USO CIVILE, COMPRESO IL CONTENUTO</t>
  </si>
  <si>
    <t>IMMOBILI AD USO COMMERCIALE, COMPRESO IL CONTENUTO</t>
  </si>
  <si>
    <t>ALBERGHI E RESIDENCE, COMPRESO IL CONTENUTO</t>
  </si>
  <si>
    <t>IMMOBILI INTERAMENTE ADIBITI A DEPOSITO MERCI, COMPRESO IL CONTENUTO</t>
  </si>
  <si>
    <t>IMMOBILI IN NUDA PROPRIETA', COMPRESO IL CONTENUTO</t>
  </si>
  <si>
    <t>TOTALE</t>
  </si>
  <si>
    <t>ANNO COSTRUZ. RISTRUTT.</t>
  </si>
  <si>
    <t>COD</t>
  </si>
  <si>
    <t>complesso di quindici edifici di sette-nove piani fuori terra ed uno entro terra</t>
  </si>
  <si>
    <t>complesso di sei edifici di otto piani fuori terra e piastra di un piano entro terra</t>
  </si>
  <si>
    <t>complesso di: quattro edifici di quindici piani fuori terra, due di quattro piani fuori terra, uno di due piani fuori terra, piastra di due piani entro terra</t>
  </si>
  <si>
    <t>complesso di tredici edifici di cinque piani fuori terra ed uno entro terra</t>
  </si>
  <si>
    <t>Immobile concesso in usufrutto fino al 31.12.2024</t>
  </si>
  <si>
    <t>CUSAGO (MI)</t>
  </si>
  <si>
    <t>Via G. Di Vittorio, 10</t>
  </si>
  <si>
    <t>Via Fratelli Cervi - NH HOTEL e RESIDENCE</t>
  </si>
  <si>
    <t>alberghi</t>
  </si>
  <si>
    <t>uso civile</t>
  </si>
  <si>
    <t>tipologia</t>
  </si>
  <si>
    <t>status</t>
  </si>
  <si>
    <t>usufrutto</t>
  </si>
  <si>
    <t>Piazza Vittorio Emanuele II, 78</t>
  </si>
  <si>
    <t>PROPRIETA'</t>
  </si>
  <si>
    <t>NUDA PROPRIETA'</t>
  </si>
  <si>
    <t>COMMERCIALE</t>
  </si>
  <si>
    <t>edificio di cinque piani fuori terra</t>
  </si>
  <si>
    <t>edificio di cinque piani fuori terra e quattro piani entro terra</t>
  </si>
  <si>
    <t>Valore complessivo di ricostruzione a nuovo</t>
  </si>
  <si>
    <t>A</t>
  </si>
  <si>
    <t>D</t>
  </si>
  <si>
    <t>MONTEGROTTO  (PD)</t>
  </si>
  <si>
    <t>PREMIO MINIMO GARANTITO PRIMO ANNO</t>
  </si>
  <si>
    <t>PREMIO MINIMO GARANTITO SECONDO ANNO</t>
  </si>
  <si>
    <t xml:space="preserve">Tasso pro mille annuo </t>
  </si>
  <si>
    <t>ipotesi dismissione 2018</t>
  </si>
  <si>
    <t>ipotesi dismissione 2019</t>
  </si>
  <si>
    <t>Via Ugo de Carolis, 93 - appartamento B16</t>
  </si>
  <si>
    <t>Importo del premio a base di gara per anno (A x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</si>
</sst>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0.000%"/>
    <numFmt numFmtId="166" formatCode="#,##0.00_ ;\-#,##0.00\ "/>
    <numFmt numFmtId="167" formatCode="0.0000%"/>
    <numFmt numFmtId="168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5" xfId="0" applyFont="1" applyFill="1" applyBorder="1"/>
    <xf numFmtId="0" fontId="2" fillId="0" borderId="5" xfId="0" applyFont="1" applyFill="1" applyBorder="1"/>
    <xf numFmtId="41" fontId="2" fillId="0" borderId="0" xfId="2" applyNumberFormat="1" applyFont="1" applyFill="1"/>
    <xf numFmtId="41" fontId="2" fillId="0" borderId="0" xfId="0" applyNumberFormat="1" applyFont="1" applyFill="1"/>
    <xf numFmtId="41" fontId="2" fillId="0" borderId="2" xfId="2" applyNumberFormat="1" applyFont="1" applyFill="1" applyBorder="1"/>
    <xf numFmtId="41" fontId="2" fillId="0" borderId="2" xfId="2" applyNumberFormat="1" applyFont="1" applyFill="1" applyBorder="1" applyAlignment="1">
      <alignment vertical="top"/>
    </xf>
    <xf numFmtId="41" fontId="2" fillId="0" borderId="2" xfId="0" applyNumberFormat="1" applyFont="1" applyFill="1" applyBorder="1"/>
    <xf numFmtId="1" fontId="2" fillId="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top"/>
    </xf>
    <xf numFmtId="41" fontId="2" fillId="0" borderId="4" xfId="2" applyNumberFormat="1" applyFont="1" applyFill="1" applyBorder="1"/>
    <xf numFmtId="41" fontId="4" fillId="0" borderId="4" xfId="0" applyNumberFormat="1" applyFont="1" applyFill="1" applyBorder="1"/>
    <xf numFmtId="41" fontId="2" fillId="0" borderId="4" xfId="0" applyNumberFormat="1" applyFont="1" applyFill="1" applyBorder="1"/>
    <xf numFmtId="1" fontId="2" fillId="0" borderId="7" xfId="0" applyNumberFormat="1" applyFont="1" applyFill="1" applyBorder="1" applyAlignment="1">
      <alignment horizontal="center"/>
    </xf>
    <xf numFmtId="41" fontId="2" fillId="0" borderId="3" xfId="2" applyNumberFormat="1" applyFont="1" applyFill="1" applyBorder="1"/>
    <xf numFmtId="41" fontId="4" fillId="0" borderId="3" xfId="0" applyNumberFormat="1" applyFont="1" applyFill="1" applyBorder="1"/>
    <xf numFmtId="41" fontId="2" fillId="0" borderId="3" xfId="0" applyNumberFormat="1" applyFont="1" applyFill="1" applyBorder="1"/>
    <xf numFmtId="1" fontId="2" fillId="0" borderId="8" xfId="0" applyNumberFormat="1" applyFont="1" applyFill="1" applyBorder="1" applyAlignment="1">
      <alignment horizontal="center"/>
    </xf>
    <xf numFmtId="41" fontId="5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1" fontId="0" fillId="0" borderId="0" xfId="0" applyNumberFormat="1" applyFill="1"/>
    <xf numFmtId="1" fontId="2" fillId="0" borderId="6" xfId="2" applyNumberFormat="1" applyFont="1" applyFill="1" applyBorder="1" applyAlignment="1">
      <alignment horizontal="center"/>
    </xf>
    <xf numFmtId="41" fontId="0" fillId="0" borderId="4" xfId="0" applyNumberFormat="1" applyFill="1" applyBorder="1"/>
    <xf numFmtId="41" fontId="0" fillId="0" borderId="3" xfId="0" applyNumberFormat="1" applyFill="1" applyBorder="1"/>
    <xf numFmtId="0" fontId="0" fillId="0" borderId="10" xfId="0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 wrapText="1"/>
    </xf>
    <xf numFmtId="1" fontId="2" fillId="0" borderId="6" xfId="0" applyNumberFormat="1" applyFont="1" applyFill="1" applyBorder="1" applyAlignment="1">
      <alignment horizontal="center" vertical="top"/>
    </xf>
    <xf numFmtId="41" fontId="2" fillId="0" borderId="0" xfId="2" applyNumberFormat="1" applyFont="1" applyFill="1" applyBorder="1"/>
    <xf numFmtId="41" fontId="0" fillId="0" borderId="0" xfId="0" applyNumberFormat="1" applyFill="1" applyBorder="1"/>
    <xf numFmtId="41" fontId="2" fillId="0" borderId="0" xfId="0" applyNumberFormat="1" applyFont="1" applyFill="1" applyBorder="1"/>
    <xf numFmtId="0" fontId="2" fillId="0" borderId="4" xfId="0" applyFont="1" applyFill="1" applyBorder="1" applyAlignment="1">
      <alignment vertical="top" wrapText="1"/>
    </xf>
    <xf numFmtId="41" fontId="2" fillId="0" borderId="5" xfId="2" applyNumberFormat="1" applyFont="1" applyFill="1" applyBorder="1"/>
    <xf numFmtId="41" fontId="6" fillId="0" borderId="0" xfId="2" applyNumberFormat="1" applyFont="1" applyFill="1"/>
    <xf numFmtId="41" fontId="6" fillId="0" borderId="0" xfId="0" applyNumberFormat="1" applyFont="1" applyFill="1"/>
    <xf numFmtId="0" fontId="3" fillId="0" borderId="11" xfId="0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justify" vertical="top" wrapText="1"/>
    </xf>
    <xf numFmtId="41" fontId="2" fillId="0" borderId="15" xfId="0" applyNumberFormat="1" applyFont="1" applyFill="1" applyBorder="1"/>
    <xf numFmtId="0" fontId="2" fillId="0" borderId="16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vertical="top"/>
    </xf>
    <xf numFmtId="41" fontId="2" fillId="0" borderId="5" xfId="2" applyNumberFormat="1" applyFont="1" applyFill="1" applyBorder="1" applyAlignment="1">
      <alignment vertical="top"/>
    </xf>
    <xf numFmtId="41" fontId="2" fillId="0" borderId="17" xfId="2" applyNumberFormat="1" applyFont="1" applyFill="1" applyBorder="1" applyAlignment="1">
      <alignment vertical="top"/>
    </xf>
    <xf numFmtId="0" fontId="2" fillId="0" borderId="16" xfId="0" applyFont="1" applyFill="1" applyBorder="1"/>
    <xf numFmtId="41" fontId="2" fillId="0" borderId="17" xfId="2" applyNumberFormat="1" applyFont="1" applyFill="1" applyBorder="1"/>
    <xf numFmtId="0" fontId="2" fillId="0" borderId="14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19" xfId="0" applyFont="1" applyFill="1" applyBorder="1"/>
    <xf numFmtId="41" fontId="2" fillId="0" borderId="19" xfId="2" applyNumberFormat="1" applyFont="1" applyFill="1" applyBorder="1"/>
    <xf numFmtId="41" fontId="2" fillId="0" borderId="20" xfId="2" applyNumberFormat="1" applyFont="1" applyFill="1" applyBorder="1"/>
    <xf numFmtId="41" fontId="7" fillId="0" borderId="0" xfId="0" applyNumberFormat="1" applyFont="1" applyFill="1"/>
    <xf numFmtId="41" fontId="2" fillId="0" borderId="0" xfId="2" applyNumberFormat="1" applyFont="1" applyFill="1" applyBorder="1" applyAlignment="1">
      <alignment vertical="top"/>
    </xf>
    <xf numFmtId="41" fontId="2" fillId="0" borderId="23" xfId="0" applyNumberFormat="1" applyFont="1" applyFill="1" applyBorder="1"/>
    <xf numFmtId="41" fontId="9" fillId="0" borderId="5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41" fontId="9" fillId="0" borderId="5" xfId="0" applyNumberFormat="1" applyFont="1" applyFill="1" applyBorder="1" applyAlignment="1">
      <alignment horizontal="center" wrapText="1"/>
    </xf>
    <xf numFmtId="41" fontId="9" fillId="0" borderId="9" xfId="0" applyNumberFormat="1" applyFont="1" applyFill="1" applyBorder="1" applyAlignment="1">
      <alignment horizontal="center" vertical="center"/>
    </xf>
    <xf numFmtId="41" fontId="2" fillId="0" borderId="6" xfId="2" applyNumberFormat="1" applyFont="1" applyFill="1" applyBorder="1"/>
    <xf numFmtId="41" fontId="2" fillId="0" borderId="7" xfId="0" applyNumberFormat="1" applyFont="1" applyFill="1" applyBorder="1"/>
    <xf numFmtId="41" fontId="2" fillId="0" borderId="8" xfId="0" applyNumberFormat="1" applyFont="1" applyFill="1" applyBorder="1"/>
    <xf numFmtId="41" fontId="2" fillId="0" borderId="6" xfId="0" applyNumberFormat="1" applyFont="1" applyFill="1" applyBorder="1"/>
    <xf numFmtId="41" fontId="8" fillId="0" borderId="5" xfId="2" applyNumberFormat="1" applyFont="1" applyFill="1" applyBorder="1"/>
    <xf numFmtId="41" fontId="8" fillId="0" borderId="29" xfId="2" applyNumberFormat="1" applyFont="1" applyFill="1" applyBorder="1"/>
    <xf numFmtId="41" fontId="2" fillId="0" borderId="0" xfId="1" applyNumberFormat="1" applyFont="1" applyFill="1"/>
    <xf numFmtId="41" fontId="0" fillId="0" borderId="0" xfId="1" applyNumberFormat="1" applyFont="1" applyFill="1"/>
    <xf numFmtId="41" fontId="2" fillId="0" borderId="0" xfId="1" applyNumberFormat="1" applyFont="1" applyFill="1" applyBorder="1"/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41" fontId="9" fillId="0" borderId="2" xfId="0" applyNumberFormat="1" applyFont="1" applyFill="1" applyBorder="1" applyAlignment="1">
      <alignment horizontal="center" vertical="center"/>
    </xf>
    <xf numFmtId="41" fontId="9" fillId="0" borderId="23" xfId="0" applyNumberFormat="1" applyFont="1" applyFill="1" applyBorder="1" applyAlignment="1">
      <alignment horizontal="center" vertical="center"/>
    </xf>
    <xf numFmtId="41" fontId="9" fillId="0" borderId="6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 wrapText="1"/>
    </xf>
    <xf numFmtId="41" fontId="8" fillId="0" borderId="9" xfId="2" applyNumberFormat="1" applyFont="1" applyFill="1" applyBorder="1"/>
    <xf numFmtId="0" fontId="2" fillId="0" borderId="4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/>
    </xf>
    <xf numFmtId="41" fontId="10" fillId="0" borderId="12" xfId="0" applyNumberFormat="1" applyFont="1" applyFill="1" applyBorder="1" applyAlignment="1">
      <alignment horizontal="center" vertical="center"/>
    </xf>
    <xf numFmtId="41" fontId="11" fillId="0" borderId="12" xfId="0" applyNumberFormat="1" applyFont="1" applyFill="1" applyBorder="1" applyAlignment="1">
      <alignment horizontal="center" vertical="center"/>
    </xf>
    <xf numFmtId="41" fontId="11" fillId="0" borderId="12" xfId="0" applyNumberFormat="1" applyFont="1" applyFill="1" applyBorder="1" applyAlignment="1">
      <alignment horizontal="center" vertical="center" wrapText="1"/>
    </xf>
    <xf numFmtId="41" fontId="11" fillId="0" borderId="1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1" fontId="4" fillId="0" borderId="15" xfId="0" applyNumberFormat="1" applyFont="1" applyFill="1" applyBorder="1"/>
    <xf numFmtId="0" fontId="4" fillId="0" borderId="0" xfId="0" applyFont="1" applyFill="1"/>
    <xf numFmtId="166" fontId="4" fillId="0" borderId="30" xfId="2" applyNumberFormat="1" applyFont="1" applyFill="1" applyBorder="1" applyAlignment="1">
      <alignment horizontal="center" vertical="center"/>
    </xf>
    <xf numFmtId="166" fontId="4" fillId="0" borderId="31" xfId="2" applyNumberFormat="1" applyFont="1" applyFill="1" applyBorder="1" applyAlignment="1">
      <alignment horizontal="center" vertical="center"/>
    </xf>
    <xf numFmtId="41" fontId="4" fillId="0" borderId="0" xfId="2" applyNumberFormat="1" applyFont="1" applyFill="1"/>
    <xf numFmtId="41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4" fontId="10" fillId="0" borderId="31" xfId="2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/>
    </xf>
    <xf numFmtId="41" fontId="4" fillId="0" borderId="4" xfId="2" applyNumberFormat="1" applyFont="1" applyFill="1" applyBorder="1"/>
    <xf numFmtId="41" fontId="4" fillId="0" borderId="33" xfId="0" applyNumberFormat="1" applyFont="1" applyFill="1" applyBorder="1"/>
    <xf numFmtId="0" fontId="4" fillId="0" borderId="34" xfId="0" applyFont="1" applyFill="1" applyBorder="1" applyAlignment="1">
      <alignment horizontal="center" vertical="center"/>
    </xf>
    <xf numFmtId="165" fontId="4" fillId="0" borderId="35" xfId="3" applyNumberFormat="1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41" fontId="4" fillId="0" borderId="30" xfId="2" applyNumberFormat="1" applyFont="1" applyFill="1" applyBorder="1" applyAlignment="1">
      <alignment vertical="center"/>
    </xf>
    <xf numFmtId="41" fontId="4" fillId="0" borderId="31" xfId="2" applyNumberFormat="1" applyFont="1" applyFill="1" applyBorder="1" applyAlignment="1">
      <alignment vertical="center"/>
    </xf>
    <xf numFmtId="41" fontId="10" fillId="0" borderId="31" xfId="2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41" fontId="9" fillId="0" borderId="9" xfId="0" applyNumberFormat="1" applyFont="1" applyFill="1" applyBorder="1" applyAlignment="1">
      <alignment horizontal="center" vertical="center" wrapText="1"/>
    </xf>
    <xf numFmtId="41" fontId="3" fillId="0" borderId="0" xfId="2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2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1" fontId="2" fillId="0" borderId="2" xfId="2" applyNumberFormat="1" applyFont="1" applyFill="1" applyBorder="1" applyAlignment="1">
      <alignment wrapText="1"/>
    </xf>
    <xf numFmtId="41" fontId="0" fillId="0" borderId="2" xfId="0" applyNumberFormat="1" applyFill="1" applyBorder="1" applyAlignment="1">
      <alignment wrapText="1"/>
    </xf>
    <xf numFmtId="41" fontId="2" fillId="0" borderId="2" xfId="2" applyNumberFormat="1" applyFont="1" applyFill="1" applyBorder="1" applyAlignment="1">
      <alignment vertical="top" wrapText="1"/>
    </xf>
    <xf numFmtId="41" fontId="2" fillId="0" borderId="2" xfId="0" applyNumberFormat="1" applyFont="1" applyFill="1" applyBorder="1" applyAlignment="1">
      <alignment wrapText="1"/>
    </xf>
    <xf numFmtId="41" fontId="2" fillId="0" borderId="6" xfId="2" applyNumberFormat="1" applyFont="1" applyFill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41" fontId="12" fillId="0" borderId="0" xfId="2" applyFont="1" applyFill="1" applyAlignment="1">
      <alignment wrapText="1"/>
    </xf>
    <xf numFmtId="0" fontId="3" fillId="0" borderId="0" xfId="0" applyFont="1" applyFill="1" applyAlignment="1">
      <alignment wrapText="1"/>
    </xf>
    <xf numFmtId="41" fontId="2" fillId="0" borderId="0" xfId="2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6" xfId="0" applyFont="1" applyFill="1" applyBorder="1" applyAlignment="1">
      <alignment horizontal="center" vertical="top" wrapText="1"/>
    </xf>
    <xf numFmtId="41" fontId="2" fillId="0" borderId="4" xfId="2" applyNumberFormat="1" applyFont="1" applyFill="1" applyBorder="1" applyAlignment="1">
      <alignment wrapText="1"/>
    </xf>
    <xf numFmtId="41" fontId="0" fillId="0" borderId="4" xfId="0" applyNumberFormat="1" applyFill="1" applyBorder="1" applyAlignment="1">
      <alignment wrapText="1"/>
    </xf>
    <xf numFmtId="41" fontId="2" fillId="0" borderId="4" xfId="0" applyNumberFormat="1" applyFont="1" applyFill="1" applyBorder="1" applyAlignment="1">
      <alignment wrapText="1"/>
    </xf>
    <xf numFmtId="41" fontId="2" fillId="0" borderId="7" xfId="0" applyNumberFormat="1" applyFont="1" applyFill="1" applyBorder="1" applyAlignment="1">
      <alignment wrapText="1"/>
    </xf>
    <xf numFmtId="1" fontId="2" fillId="0" borderId="7" xfId="0" applyNumberFormat="1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41" fontId="2" fillId="0" borderId="3" xfId="2" applyNumberFormat="1" applyFont="1" applyFill="1" applyBorder="1" applyAlignment="1">
      <alignment wrapText="1"/>
    </xf>
    <xf numFmtId="41" fontId="0" fillId="0" borderId="3" xfId="0" applyNumberFormat="1" applyFill="1" applyBorder="1" applyAlignment="1">
      <alignment wrapText="1"/>
    </xf>
    <xf numFmtId="41" fontId="2" fillId="0" borderId="3" xfId="0" applyNumberFormat="1" applyFont="1" applyFill="1" applyBorder="1" applyAlignment="1">
      <alignment wrapText="1"/>
    </xf>
    <xf numFmtId="41" fontId="2" fillId="0" borderId="8" xfId="0" applyNumberFormat="1" applyFont="1" applyFill="1" applyBorder="1" applyAlignment="1">
      <alignment wrapText="1"/>
    </xf>
    <xf numFmtId="1" fontId="2" fillId="0" borderId="8" xfId="0" applyNumberFormat="1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41" fontId="2" fillId="0" borderId="6" xfId="0" applyNumberFormat="1" applyFont="1" applyFill="1" applyBorder="1" applyAlignment="1">
      <alignment wrapText="1"/>
    </xf>
    <xf numFmtId="1" fontId="2" fillId="0" borderId="6" xfId="0" applyNumberFormat="1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1" fontId="13" fillId="0" borderId="0" xfId="2" applyFont="1" applyFill="1" applyAlignment="1">
      <alignment wrapText="1"/>
    </xf>
    <xf numFmtId="41" fontId="2" fillId="0" borderId="42" xfId="0" applyNumberFormat="1" applyFont="1" applyFill="1" applyBorder="1" applyAlignment="1">
      <alignment wrapText="1"/>
    </xf>
    <xf numFmtId="41" fontId="2" fillId="0" borderId="21" xfId="0" applyNumberFormat="1" applyFont="1" applyFill="1" applyBorder="1" applyAlignment="1">
      <alignment wrapText="1"/>
    </xf>
    <xf numFmtId="41" fontId="2" fillId="0" borderId="0" xfId="0" applyNumberFormat="1" applyFont="1" applyFill="1" applyAlignment="1">
      <alignment wrapText="1"/>
    </xf>
    <xf numFmtId="0" fontId="0" fillId="0" borderId="10" xfId="0" applyFill="1" applyBorder="1" applyAlignment="1">
      <alignment horizontal="center" vertical="top" wrapText="1"/>
    </xf>
    <xf numFmtId="41" fontId="2" fillId="0" borderId="22" xfId="0" applyNumberFormat="1" applyFont="1" applyFill="1" applyBorder="1" applyAlignment="1">
      <alignment wrapText="1"/>
    </xf>
    <xf numFmtId="41" fontId="3" fillId="0" borderId="0" xfId="2" applyFont="1" applyFill="1" applyAlignment="1">
      <alignment wrapText="1"/>
    </xf>
    <xf numFmtId="41" fontId="4" fillId="0" borderId="4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41" fontId="4" fillId="0" borderId="3" xfId="0" applyNumberFormat="1" applyFont="1" applyFill="1" applyBorder="1" applyAlignment="1">
      <alignment wrapText="1"/>
    </xf>
    <xf numFmtId="1" fontId="2" fillId="0" borderId="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41" fontId="8" fillId="0" borderId="5" xfId="2" applyNumberFormat="1" applyFont="1" applyFill="1" applyBorder="1" applyAlignment="1">
      <alignment wrapText="1"/>
    </xf>
    <xf numFmtId="41" fontId="8" fillId="0" borderId="29" xfId="2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41" fontId="2" fillId="0" borderId="0" xfId="2" applyNumberFormat="1" applyFont="1" applyFill="1" applyAlignment="1">
      <alignment wrapText="1"/>
    </xf>
    <xf numFmtId="41" fontId="0" fillId="0" borderId="0" xfId="0" applyNumberFormat="1" applyFill="1" applyAlignment="1">
      <alignment wrapText="1"/>
    </xf>
    <xf numFmtId="41" fontId="2" fillId="0" borderId="23" xfId="0" applyNumberFormat="1" applyFont="1" applyFill="1" applyBorder="1" applyAlignment="1">
      <alignment wrapText="1"/>
    </xf>
    <xf numFmtId="41" fontId="2" fillId="0" borderId="0" xfId="0" applyNumberFormat="1" applyFont="1" applyFill="1" applyBorder="1" applyAlignment="1">
      <alignment wrapText="1"/>
    </xf>
    <xf numFmtId="41" fontId="2" fillId="0" borderId="0" xfId="2" applyNumberFormat="1" applyFont="1" applyFill="1" applyBorder="1" applyAlignment="1">
      <alignment vertical="top" wrapText="1"/>
    </xf>
    <xf numFmtId="41" fontId="2" fillId="0" borderId="0" xfId="2" applyNumberFormat="1" applyFont="1" applyFill="1" applyBorder="1" applyAlignment="1">
      <alignment wrapText="1"/>
    </xf>
    <xf numFmtId="41" fontId="6" fillId="0" borderId="0" xfId="0" applyNumberFormat="1" applyFont="1" applyFill="1" applyAlignment="1">
      <alignment wrapText="1"/>
    </xf>
    <xf numFmtId="0" fontId="2" fillId="0" borderId="3" xfId="0" applyFont="1" applyFill="1" applyBorder="1" applyAlignment="1">
      <alignment horizontal="justify" vertical="top"/>
    </xf>
    <xf numFmtId="41" fontId="2" fillId="0" borderId="29" xfId="2" applyNumberFormat="1" applyFont="1" applyFill="1" applyBorder="1"/>
    <xf numFmtId="41" fontId="9" fillId="0" borderId="2" xfId="0" applyNumberFormat="1" applyFont="1" applyFill="1" applyBorder="1" applyAlignment="1">
      <alignment horizontal="center" vertical="center" wrapText="1"/>
    </xf>
    <xf numFmtId="41" fontId="2" fillId="0" borderId="5" xfId="2" applyNumberFormat="1" applyFont="1" applyFill="1" applyBorder="1" applyAlignment="1">
      <alignment wrapText="1"/>
    </xf>
    <xf numFmtId="164" fontId="4" fillId="0" borderId="0" xfId="2" applyNumberFormat="1" applyFont="1" applyFill="1"/>
    <xf numFmtId="167" fontId="4" fillId="0" borderId="30" xfId="3" applyNumberFormat="1" applyFont="1" applyFill="1" applyBorder="1" applyAlignment="1">
      <alignment horizontal="center" vertical="center"/>
    </xf>
    <xf numFmtId="167" fontId="4" fillId="0" borderId="31" xfId="3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10" fontId="4" fillId="0" borderId="31" xfId="3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/>
    </xf>
    <xf numFmtId="41" fontId="4" fillId="0" borderId="5" xfId="2" applyNumberFormat="1" applyFont="1" applyFill="1" applyBorder="1" applyAlignment="1">
      <alignment vertical="center"/>
    </xf>
    <xf numFmtId="41" fontId="4" fillId="0" borderId="17" xfId="2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41" fontId="4" fillId="0" borderId="19" xfId="2" applyNumberFormat="1" applyFont="1" applyFill="1" applyBorder="1" applyAlignment="1">
      <alignment vertical="center"/>
    </xf>
    <xf numFmtId="41" fontId="4" fillId="0" borderId="20" xfId="2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41" fontId="4" fillId="0" borderId="37" xfId="2" applyNumberFormat="1" applyFont="1" applyFill="1" applyBorder="1" applyAlignment="1">
      <alignment vertical="center"/>
    </xf>
    <xf numFmtId="41" fontId="4" fillId="0" borderId="37" xfId="0" applyNumberFormat="1" applyFont="1" applyFill="1" applyBorder="1" applyAlignment="1">
      <alignment vertical="center"/>
    </xf>
    <xf numFmtId="168" fontId="5" fillId="0" borderId="9" xfId="1" applyNumberFormat="1" applyFont="1" applyFill="1" applyBorder="1" applyAlignment="1">
      <alignment horizontal="center" vertical="center" wrapText="1"/>
    </xf>
    <xf numFmtId="168" fontId="5" fillId="0" borderId="6" xfId="1" applyNumberFormat="1" applyFont="1" applyFill="1" applyBorder="1" applyAlignment="1">
      <alignment horizontal="center" vertical="center" wrapText="1"/>
    </xf>
    <xf numFmtId="168" fontId="2" fillId="0" borderId="6" xfId="1" applyNumberFormat="1" applyFont="1" applyFill="1" applyBorder="1" applyAlignment="1">
      <alignment horizontal="center"/>
    </xf>
    <xf numFmtId="168" fontId="2" fillId="0" borderId="7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2" fillId="0" borderId="6" xfId="1" applyNumberFormat="1" applyFont="1" applyFill="1" applyBorder="1" applyAlignment="1">
      <alignment horizontal="center" vertical="top"/>
    </xf>
    <xf numFmtId="168" fontId="2" fillId="0" borderId="0" xfId="1" applyNumberFormat="1" applyFont="1" applyFill="1" applyAlignment="1">
      <alignment horizontal="center"/>
    </xf>
    <xf numFmtId="168" fontId="2" fillId="0" borderId="0" xfId="1" applyNumberFormat="1" applyFont="1" applyFill="1"/>
    <xf numFmtId="43" fontId="4" fillId="0" borderId="0" xfId="0" applyNumberFormat="1" applyFont="1" applyFill="1"/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39" xfId="0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0" fillId="0" borderId="27" xfId="0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/>
    </xf>
    <xf numFmtId="0" fontId="0" fillId="0" borderId="39" xfId="0" applyFill="1" applyBorder="1" applyAlignment="1">
      <alignment horizontal="center" vertical="top"/>
    </xf>
    <xf numFmtId="41" fontId="9" fillId="0" borderId="40" xfId="0" applyNumberFormat="1" applyFont="1" applyFill="1" applyBorder="1" applyAlignment="1">
      <alignment horizontal="center" vertical="center"/>
    </xf>
    <xf numFmtId="41" fontId="9" fillId="0" borderId="4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41" fontId="9" fillId="0" borderId="40" xfId="0" applyNumberFormat="1" applyFont="1" applyFill="1" applyBorder="1" applyAlignment="1">
      <alignment horizontal="center" vertical="center" wrapText="1"/>
    </xf>
    <xf numFmtId="41" fontId="9" fillId="0" borderId="41" xfId="0" applyNumberFormat="1" applyFont="1" applyFill="1" applyBorder="1" applyAlignment="1">
      <alignment horizontal="center" vertical="center" wrapText="1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9"/>
  <sheetViews>
    <sheetView view="pageBreakPreview" zoomScaleNormal="75" zoomScaleSheetLayoutView="100" workbookViewId="0">
      <selection activeCell="R32" sqref="R32"/>
    </sheetView>
  </sheetViews>
  <sheetFormatPr defaultRowHeight="12.75" x14ac:dyDescent="0.2"/>
  <cols>
    <col min="1" max="1" width="10.28515625" style="184" bestFit="1" customWidth="1"/>
    <col min="2" max="2" width="10.28515625" style="184" customWidth="1"/>
    <col min="3" max="3" width="6.5703125" style="184" customWidth="1"/>
    <col min="4" max="4" width="21.140625" style="145" bestFit="1" customWidth="1"/>
    <col min="5" max="5" width="57.7109375" style="147" customWidth="1"/>
    <col min="6" max="6" width="1.85546875" style="147" bestFit="1" customWidth="1"/>
    <col min="7" max="7" width="14.28515625" style="185" customWidth="1"/>
    <col min="8" max="8" width="14.28515625" style="186" customWidth="1"/>
    <col min="9" max="11" width="14.28515625" style="171" customWidth="1"/>
    <col min="12" max="12" width="10.28515625" style="184" customWidth="1"/>
    <col min="13" max="13" width="11.42578125" style="146" hidden="1" customWidth="1"/>
    <col min="14" max="14" width="7" style="147" hidden="1" customWidth="1"/>
    <col min="15" max="15" width="14.28515625" style="146" hidden="1" customWidth="1"/>
    <col min="16" max="16384" width="9.140625" style="147"/>
  </cols>
  <sheetData>
    <row r="1" spans="1:15" s="134" customFormat="1" ht="31.5" x14ac:dyDescent="0.2">
      <c r="A1" s="128" t="s">
        <v>222</v>
      </c>
      <c r="B1" s="128" t="s">
        <v>223</v>
      </c>
      <c r="C1" s="129" t="s">
        <v>211</v>
      </c>
      <c r="D1" s="130"/>
      <c r="E1" s="131" t="s">
        <v>0</v>
      </c>
      <c r="F1" s="130"/>
      <c r="G1" s="71" t="s">
        <v>168</v>
      </c>
      <c r="H1" s="71" t="s">
        <v>145</v>
      </c>
      <c r="I1" s="78" t="s">
        <v>143</v>
      </c>
      <c r="J1" s="71" t="s">
        <v>197</v>
      </c>
      <c r="K1" s="132" t="s">
        <v>142</v>
      </c>
      <c r="L1" s="34" t="s">
        <v>210</v>
      </c>
      <c r="M1" s="133"/>
      <c r="O1" s="133"/>
    </row>
    <row r="2" spans="1:15" x14ac:dyDescent="0.2">
      <c r="A2" s="135" t="s">
        <v>220</v>
      </c>
      <c r="B2" s="135" t="s">
        <v>224</v>
      </c>
      <c r="C2" s="224">
        <v>1</v>
      </c>
      <c r="D2" s="136" t="s">
        <v>103</v>
      </c>
      <c r="E2" s="5" t="s">
        <v>104</v>
      </c>
      <c r="F2" s="137" t="s">
        <v>1</v>
      </c>
      <c r="G2" s="138"/>
      <c r="H2" s="139"/>
      <c r="I2" s="140">
        <v>13400000</v>
      </c>
      <c r="J2" s="141"/>
      <c r="K2" s="142"/>
      <c r="L2" s="143">
        <v>2002</v>
      </c>
      <c r="M2" s="144">
        <f>8601+2108</f>
        <v>10709</v>
      </c>
      <c r="N2" s="145">
        <v>1200</v>
      </c>
      <c r="O2" s="146">
        <f>+N2*M2</f>
        <v>12850800</v>
      </c>
    </row>
    <row r="3" spans="1:15" x14ac:dyDescent="0.2">
      <c r="A3" s="148" t="s">
        <v>220</v>
      </c>
      <c r="B3" s="148" t="s">
        <v>224</v>
      </c>
      <c r="C3" s="225"/>
      <c r="D3" s="101" t="s">
        <v>3</v>
      </c>
      <c r="E3" s="101" t="s">
        <v>9</v>
      </c>
      <c r="F3" s="101"/>
      <c r="G3" s="149"/>
      <c r="H3" s="150"/>
      <c r="I3" s="149"/>
      <c r="J3" s="151"/>
      <c r="K3" s="152"/>
      <c r="L3" s="153"/>
      <c r="M3" s="144">
        <f>777+107</f>
        <v>884</v>
      </c>
      <c r="N3" s="145">
        <v>600</v>
      </c>
      <c r="O3" s="146">
        <f>+N3*M3</f>
        <v>530400</v>
      </c>
    </row>
    <row r="4" spans="1:15" x14ac:dyDescent="0.2">
      <c r="A4" s="148" t="s">
        <v>220</v>
      </c>
      <c r="B4" s="148" t="s">
        <v>224</v>
      </c>
      <c r="C4" s="225"/>
      <c r="D4" s="101" t="s">
        <v>167</v>
      </c>
      <c r="E4" s="101" t="s">
        <v>43</v>
      </c>
      <c r="F4" s="101"/>
      <c r="G4" s="149"/>
      <c r="H4" s="150"/>
      <c r="I4" s="149"/>
      <c r="J4" s="151"/>
      <c r="K4" s="152"/>
      <c r="L4" s="153"/>
      <c r="O4" s="146">
        <f>SUM(O2:O3)</f>
        <v>13381200</v>
      </c>
    </row>
    <row r="5" spans="1:15" x14ac:dyDescent="0.2">
      <c r="A5" s="154" t="s">
        <v>220</v>
      </c>
      <c r="B5" s="155" t="s">
        <v>224</v>
      </c>
      <c r="C5" s="226"/>
      <c r="D5" s="156" t="s">
        <v>198</v>
      </c>
      <c r="E5" s="8" t="s">
        <v>216</v>
      </c>
      <c r="F5" s="157"/>
      <c r="G5" s="158"/>
      <c r="H5" s="159"/>
      <c r="I5" s="158"/>
      <c r="J5" s="160"/>
      <c r="K5" s="161"/>
      <c r="L5" s="162"/>
    </row>
    <row r="6" spans="1:15" x14ac:dyDescent="0.2">
      <c r="A6" s="135" t="s">
        <v>220</v>
      </c>
      <c r="B6" s="135"/>
      <c r="C6" s="224">
        <f>+C2+1</f>
        <v>2</v>
      </c>
      <c r="D6" s="136" t="s">
        <v>103</v>
      </c>
      <c r="E6" s="5" t="s">
        <v>105</v>
      </c>
      <c r="F6" s="137" t="s">
        <v>1</v>
      </c>
      <c r="G6" s="138"/>
      <c r="H6" s="139"/>
      <c r="I6" s="140">
        <v>21300000</v>
      </c>
      <c r="J6" s="141"/>
      <c r="K6" s="142">
        <v>1500000</v>
      </c>
      <c r="L6" s="143">
        <v>1983</v>
      </c>
      <c r="M6" s="144">
        <f>6100+2100+1100+470+3055+2500</f>
        <v>15325</v>
      </c>
      <c r="N6" s="145">
        <v>1300</v>
      </c>
      <c r="O6" s="146">
        <f>+N6*M6</f>
        <v>19922500</v>
      </c>
    </row>
    <row r="7" spans="1:15" x14ac:dyDescent="0.2">
      <c r="A7" s="148" t="s">
        <v>220</v>
      </c>
      <c r="B7" s="148"/>
      <c r="C7" s="225"/>
      <c r="D7" s="101" t="s">
        <v>3</v>
      </c>
      <c r="E7" s="101" t="s">
        <v>9</v>
      </c>
      <c r="F7" s="101"/>
      <c r="G7" s="149"/>
      <c r="H7" s="150"/>
      <c r="I7" s="149"/>
      <c r="J7" s="151"/>
      <c r="K7" s="152"/>
      <c r="L7" s="153"/>
      <c r="M7" s="144">
        <f>1500+625</f>
        <v>2125</v>
      </c>
      <c r="N7" s="145">
        <v>650</v>
      </c>
      <c r="O7" s="146">
        <f>+N7*M7</f>
        <v>1381250</v>
      </c>
    </row>
    <row r="8" spans="1:15" ht="12.75" customHeight="1" x14ac:dyDescent="0.2">
      <c r="A8" s="154" t="s">
        <v>220</v>
      </c>
      <c r="B8" s="155"/>
      <c r="C8" s="226"/>
      <c r="D8" s="156" t="s">
        <v>167</v>
      </c>
      <c r="E8" s="192" t="s">
        <v>144</v>
      </c>
      <c r="F8" s="157"/>
      <c r="G8" s="158"/>
      <c r="H8" s="159"/>
      <c r="I8" s="158"/>
      <c r="J8" s="160"/>
      <c r="K8" s="161"/>
      <c r="L8" s="162"/>
      <c r="O8" s="146">
        <f>SUM(O6:O7)</f>
        <v>21303750</v>
      </c>
    </row>
    <row r="9" spans="1:15" x14ac:dyDescent="0.2">
      <c r="A9" s="163" t="s">
        <v>221</v>
      </c>
      <c r="B9" s="163"/>
      <c r="C9" s="224">
        <f>+C6+1</f>
        <v>3</v>
      </c>
      <c r="D9" s="136" t="s">
        <v>106</v>
      </c>
      <c r="E9" s="5" t="s">
        <v>107</v>
      </c>
      <c r="F9" s="137" t="s">
        <v>1</v>
      </c>
      <c r="G9" s="140">
        <v>38500000</v>
      </c>
      <c r="H9" s="139"/>
      <c r="I9" s="141"/>
      <c r="J9" s="141"/>
      <c r="K9" s="164"/>
      <c r="L9" s="165">
        <v>1980</v>
      </c>
      <c r="M9" s="144">
        <v>19500</v>
      </c>
      <c r="N9" s="145">
        <v>1800</v>
      </c>
      <c r="O9" s="146">
        <f>+N9*M9</f>
        <v>35100000</v>
      </c>
    </row>
    <row r="10" spans="1:15" x14ac:dyDescent="0.2">
      <c r="A10" s="166" t="s">
        <v>221</v>
      </c>
      <c r="B10" s="166"/>
      <c r="C10" s="225"/>
      <c r="D10" s="101" t="s">
        <v>3</v>
      </c>
      <c r="E10" s="101" t="s">
        <v>13</v>
      </c>
      <c r="F10" s="101"/>
      <c r="G10" s="149"/>
      <c r="H10" s="150"/>
      <c r="I10" s="151"/>
      <c r="J10" s="151"/>
      <c r="K10" s="152"/>
      <c r="L10" s="153"/>
      <c r="M10" s="144">
        <v>4200</v>
      </c>
      <c r="N10" s="145">
        <v>800</v>
      </c>
      <c r="O10" s="146">
        <f>+N10*M10</f>
        <v>3360000</v>
      </c>
    </row>
    <row r="11" spans="1:15" x14ac:dyDescent="0.2">
      <c r="A11" s="167" t="s">
        <v>221</v>
      </c>
      <c r="B11" s="167"/>
      <c r="C11" s="226"/>
      <c r="D11" s="156" t="s">
        <v>167</v>
      </c>
      <c r="E11" s="8" t="s">
        <v>137</v>
      </c>
      <c r="F11" s="157"/>
      <c r="G11" s="158"/>
      <c r="H11" s="159"/>
      <c r="I11" s="160"/>
      <c r="J11" s="160"/>
      <c r="K11" s="161"/>
      <c r="L11" s="162"/>
      <c r="O11" s="146">
        <f>SUM(O9:O10)</f>
        <v>38460000</v>
      </c>
    </row>
    <row r="12" spans="1:15" x14ac:dyDescent="0.2">
      <c r="A12" s="163" t="s">
        <v>221</v>
      </c>
      <c r="B12" s="163"/>
      <c r="C12" s="224">
        <f>+C9+1</f>
        <v>4</v>
      </c>
      <c r="D12" s="136" t="s">
        <v>79</v>
      </c>
      <c r="E12" s="5" t="s">
        <v>80</v>
      </c>
      <c r="F12" s="137" t="s">
        <v>1</v>
      </c>
      <c r="G12" s="140">
        <v>20800000</v>
      </c>
      <c r="H12" s="139"/>
      <c r="I12" s="141"/>
      <c r="J12" s="141"/>
      <c r="K12" s="164"/>
      <c r="L12" s="165">
        <v>1984</v>
      </c>
      <c r="M12" s="144">
        <v>12000</v>
      </c>
      <c r="N12" s="145">
        <v>1500</v>
      </c>
      <c r="O12" s="146">
        <f>+N12*M12</f>
        <v>18000000</v>
      </c>
    </row>
    <row r="13" spans="1:15" x14ac:dyDescent="0.2">
      <c r="A13" s="166" t="s">
        <v>221</v>
      </c>
      <c r="B13" s="166"/>
      <c r="C13" s="225"/>
      <c r="D13" s="101" t="s">
        <v>3</v>
      </c>
      <c r="E13" s="101" t="s">
        <v>5</v>
      </c>
      <c r="F13" s="101"/>
      <c r="G13" s="149"/>
      <c r="H13" s="150"/>
      <c r="I13" s="151"/>
      <c r="J13" s="151"/>
      <c r="K13" s="152"/>
      <c r="L13" s="153"/>
      <c r="M13" s="144">
        <f>31+338+871+101+338+765+338+77+636+45</f>
        <v>3540</v>
      </c>
      <c r="N13" s="145">
        <v>800</v>
      </c>
      <c r="O13" s="146">
        <f>+N13*M13</f>
        <v>2832000</v>
      </c>
    </row>
    <row r="14" spans="1:15" ht="25.5" x14ac:dyDescent="0.2">
      <c r="A14" s="167" t="s">
        <v>221</v>
      </c>
      <c r="B14" s="167"/>
      <c r="C14" s="226"/>
      <c r="D14" s="156" t="s">
        <v>167</v>
      </c>
      <c r="E14" s="8" t="s">
        <v>125</v>
      </c>
      <c r="F14" s="157"/>
      <c r="G14" s="158"/>
      <c r="H14" s="159"/>
      <c r="I14" s="160"/>
      <c r="J14" s="160"/>
      <c r="K14" s="161"/>
      <c r="L14" s="162"/>
      <c r="M14" s="168"/>
      <c r="O14" s="146">
        <f>SUM(O12:O13)</f>
        <v>20832000</v>
      </c>
    </row>
    <row r="15" spans="1:15" x14ac:dyDescent="0.2">
      <c r="A15" s="163" t="s">
        <v>221</v>
      </c>
      <c r="B15" s="163"/>
      <c r="C15" s="224">
        <f>+C12+1</f>
        <v>5</v>
      </c>
      <c r="D15" s="136" t="s">
        <v>79</v>
      </c>
      <c r="E15" s="5" t="s">
        <v>81</v>
      </c>
      <c r="F15" s="137" t="s">
        <v>1</v>
      </c>
      <c r="G15" s="140">
        <v>7100000</v>
      </c>
      <c r="H15" s="139"/>
      <c r="I15" s="141"/>
      <c r="J15" s="141"/>
      <c r="K15" s="164"/>
      <c r="L15" s="165">
        <v>1988</v>
      </c>
      <c r="M15" s="144">
        <v>4000</v>
      </c>
      <c r="N15" s="145">
        <v>1500</v>
      </c>
      <c r="O15" s="146">
        <f>+N15*M15</f>
        <v>6000000</v>
      </c>
    </row>
    <row r="16" spans="1:15" x14ac:dyDescent="0.2">
      <c r="A16" s="166" t="s">
        <v>221</v>
      </c>
      <c r="B16" s="166"/>
      <c r="C16" s="225"/>
      <c r="D16" s="101" t="s">
        <v>3</v>
      </c>
      <c r="E16" s="101" t="s">
        <v>5</v>
      </c>
      <c r="F16" s="101"/>
      <c r="G16" s="149"/>
      <c r="H16" s="150"/>
      <c r="I16" s="151"/>
      <c r="J16" s="151"/>
      <c r="K16" s="152"/>
      <c r="L16" s="153"/>
      <c r="M16" s="144">
        <v>1435</v>
      </c>
      <c r="N16" s="145">
        <v>800</v>
      </c>
      <c r="O16" s="146">
        <f>+N16*M16</f>
        <v>1148000</v>
      </c>
    </row>
    <row r="17" spans="1:15" x14ac:dyDescent="0.2">
      <c r="A17" s="167" t="s">
        <v>221</v>
      </c>
      <c r="B17" s="167"/>
      <c r="C17" s="226"/>
      <c r="D17" s="156" t="s">
        <v>167</v>
      </c>
      <c r="E17" s="8" t="s">
        <v>29</v>
      </c>
      <c r="F17" s="157"/>
      <c r="G17" s="158"/>
      <c r="H17" s="159"/>
      <c r="I17" s="160"/>
      <c r="J17" s="160"/>
      <c r="K17" s="161"/>
      <c r="L17" s="162"/>
      <c r="M17" s="168"/>
      <c r="O17" s="146">
        <f>SUM(O15:O16)</f>
        <v>7148000</v>
      </c>
    </row>
    <row r="18" spans="1:15" x14ac:dyDescent="0.2">
      <c r="A18" s="163" t="s">
        <v>221</v>
      </c>
      <c r="B18" s="163"/>
      <c r="C18" s="224">
        <f>+C15+1</f>
        <v>6</v>
      </c>
      <c r="D18" s="136" t="s">
        <v>79</v>
      </c>
      <c r="E18" s="5" t="s">
        <v>82</v>
      </c>
      <c r="F18" s="137" t="s">
        <v>1</v>
      </c>
      <c r="G18" s="140">
        <v>9500000</v>
      </c>
      <c r="H18" s="139"/>
      <c r="I18" s="141"/>
      <c r="J18" s="141"/>
      <c r="K18" s="164"/>
      <c r="L18" s="165">
        <v>1988</v>
      </c>
      <c r="M18" s="144">
        <v>5500</v>
      </c>
      <c r="N18" s="145">
        <v>1500</v>
      </c>
      <c r="O18" s="146">
        <f>+N18*M18</f>
        <v>8250000</v>
      </c>
    </row>
    <row r="19" spans="1:15" x14ac:dyDescent="0.2">
      <c r="A19" s="166" t="s">
        <v>221</v>
      </c>
      <c r="B19" s="166"/>
      <c r="C19" s="225"/>
      <c r="D19" s="101" t="s">
        <v>3</v>
      </c>
      <c r="E19" s="101" t="s">
        <v>5</v>
      </c>
      <c r="F19" s="101"/>
      <c r="G19" s="149"/>
      <c r="H19" s="150"/>
      <c r="I19" s="151"/>
      <c r="J19" s="151"/>
      <c r="K19" s="152"/>
      <c r="L19" s="153"/>
      <c r="M19" s="144">
        <v>1660</v>
      </c>
      <c r="N19" s="145">
        <v>800</v>
      </c>
      <c r="O19" s="146">
        <f>+N19*M19</f>
        <v>1328000</v>
      </c>
    </row>
    <row r="20" spans="1:15" x14ac:dyDescent="0.2">
      <c r="A20" s="167" t="s">
        <v>221</v>
      </c>
      <c r="B20" s="167"/>
      <c r="C20" s="226"/>
      <c r="D20" s="156" t="s">
        <v>167</v>
      </c>
      <c r="E20" s="8" t="s">
        <v>29</v>
      </c>
      <c r="F20" s="157"/>
      <c r="G20" s="158"/>
      <c r="H20" s="159"/>
      <c r="I20" s="160"/>
      <c r="J20" s="160"/>
      <c r="K20" s="161"/>
      <c r="L20" s="162"/>
      <c r="O20" s="146">
        <f>SUM(O18:O19)</f>
        <v>9578000</v>
      </c>
    </row>
    <row r="21" spans="1:15" x14ac:dyDescent="0.2">
      <c r="A21" s="135" t="s">
        <v>201</v>
      </c>
      <c r="B21" s="135"/>
      <c r="C21" s="224">
        <f>+C18+1</f>
        <v>7</v>
      </c>
      <c r="D21" s="136" t="s">
        <v>217</v>
      </c>
      <c r="E21" s="5" t="s">
        <v>50</v>
      </c>
      <c r="F21" s="137" t="s">
        <v>1</v>
      </c>
      <c r="G21" s="138"/>
      <c r="H21" s="140"/>
      <c r="I21" s="141"/>
      <c r="J21" s="140">
        <v>32800000</v>
      </c>
      <c r="K21" s="164"/>
      <c r="L21" s="165">
        <v>1993</v>
      </c>
      <c r="M21" s="144">
        <v>82000</v>
      </c>
      <c r="N21" s="145">
        <v>400</v>
      </c>
      <c r="O21" s="146">
        <f>+N21*M21</f>
        <v>32800000</v>
      </c>
    </row>
    <row r="22" spans="1:15" x14ac:dyDescent="0.2">
      <c r="A22" s="148" t="s">
        <v>201</v>
      </c>
      <c r="B22" s="148"/>
      <c r="C22" s="225"/>
      <c r="D22" s="101" t="s">
        <v>3</v>
      </c>
      <c r="E22" s="101" t="s">
        <v>201</v>
      </c>
      <c r="F22" s="101"/>
      <c r="G22" s="149"/>
      <c r="H22" s="150"/>
      <c r="I22" s="151"/>
      <c r="J22" s="151"/>
      <c r="K22" s="152"/>
      <c r="L22" s="153"/>
    </row>
    <row r="23" spans="1:15" ht="12.75" customHeight="1" x14ac:dyDescent="0.2">
      <c r="A23" s="155" t="s">
        <v>201</v>
      </c>
      <c r="B23" s="155"/>
      <c r="C23" s="226"/>
      <c r="D23" s="156" t="s">
        <v>167</v>
      </c>
      <c r="E23" s="8" t="s">
        <v>108</v>
      </c>
      <c r="F23" s="157"/>
      <c r="G23" s="158"/>
      <c r="H23" s="159"/>
      <c r="I23" s="160"/>
      <c r="J23" s="160"/>
      <c r="K23" s="161"/>
      <c r="L23" s="162"/>
      <c r="O23" s="146">
        <f>SUM(O21:O22)</f>
        <v>32800000</v>
      </c>
    </row>
    <row r="24" spans="1:15" x14ac:dyDescent="0.2">
      <c r="A24" s="163" t="s">
        <v>7</v>
      </c>
      <c r="B24" s="163"/>
      <c r="C24" s="224">
        <f>+C21+1</f>
        <v>8</v>
      </c>
      <c r="D24" s="136" t="s">
        <v>49</v>
      </c>
      <c r="E24" s="5" t="s">
        <v>218</v>
      </c>
      <c r="F24" s="137" t="s">
        <v>1</v>
      </c>
      <c r="G24" s="138"/>
      <c r="H24" s="140">
        <v>61400000</v>
      </c>
      <c r="I24" s="141"/>
      <c r="J24" s="140"/>
      <c r="K24" s="164"/>
      <c r="L24" s="165">
        <v>1993</v>
      </c>
      <c r="M24" s="144">
        <v>37000</v>
      </c>
      <c r="N24" s="145">
        <v>1500</v>
      </c>
      <c r="O24" s="146">
        <f>+N24*M24</f>
        <v>55500000</v>
      </c>
    </row>
    <row r="25" spans="1:15" x14ac:dyDescent="0.2">
      <c r="A25" s="166" t="s">
        <v>7</v>
      </c>
      <c r="B25" s="166"/>
      <c r="C25" s="225"/>
      <c r="D25" s="101" t="s">
        <v>3</v>
      </c>
      <c r="E25" s="101" t="s">
        <v>13</v>
      </c>
      <c r="F25" s="101"/>
      <c r="G25" s="149"/>
      <c r="H25" s="150"/>
      <c r="I25" s="151"/>
      <c r="J25" s="151"/>
      <c r="K25" s="152"/>
      <c r="L25" s="153"/>
      <c r="M25" s="144">
        <v>7400</v>
      </c>
      <c r="N25" s="145">
        <v>800</v>
      </c>
      <c r="O25" s="146">
        <f>+N25*M25</f>
        <v>5920000</v>
      </c>
    </row>
    <row r="26" spans="1:15" x14ac:dyDescent="0.2">
      <c r="A26" s="167" t="s">
        <v>7</v>
      </c>
      <c r="B26" s="167"/>
      <c r="C26" s="226"/>
      <c r="D26" s="156" t="s">
        <v>167</v>
      </c>
      <c r="E26" s="8" t="s">
        <v>29</v>
      </c>
      <c r="F26" s="157"/>
      <c r="G26" s="158"/>
      <c r="H26" s="159"/>
      <c r="I26" s="160"/>
      <c r="J26" s="160"/>
      <c r="K26" s="161"/>
      <c r="L26" s="162"/>
      <c r="O26" s="146">
        <f>SUM(O24:O25)</f>
        <v>61420000</v>
      </c>
    </row>
    <row r="27" spans="1:15" x14ac:dyDescent="0.2">
      <c r="A27" s="163" t="s">
        <v>221</v>
      </c>
      <c r="B27" s="163"/>
      <c r="C27" s="224">
        <f>+C24+1</f>
        <v>9</v>
      </c>
      <c r="D27" s="136" t="s">
        <v>6</v>
      </c>
      <c r="E27" s="5" t="s">
        <v>154</v>
      </c>
      <c r="F27" s="137" t="s">
        <v>1</v>
      </c>
      <c r="G27" s="140">
        <v>5200000</v>
      </c>
      <c r="H27" s="139"/>
      <c r="I27" s="141"/>
      <c r="J27" s="141"/>
      <c r="K27" s="164"/>
      <c r="L27" s="165">
        <v>1976</v>
      </c>
      <c r="M27" s="144">
        <f>2910+120+210</f>
        <v>3240</v>
      </c>
      <c r="N27" s="145">
        <v>1500</v>
      </c>
      <c r="O27" s="146">
        <f>+N27*M27</f>
        <v>4860000</v>
      </c>
    </row>
    <row r="28" spans="1:15" x14ac:dyDescent="0.2">
      <c r="A28" s="166" t="s">
        <v>221</v>
      </c>
      <c r="B28" s="166"/>
      <c r="C28" s="225"/>
      <c r="D28" s="101" t="s">
        <v>3</v>
      </c>
      <c r="E28" s="101" t="s">
        <v>5</v>
      </c>
      <c r="F28" s="101"/>
      <c r="G28" s="149"/>
      <c r="H28" s="150"/>
      <c r="I28" s="151"/>
      <c r="J28" s="151"/>
      <c r="K28" s="152"/>
      <c r="L28" s="153"/>
      <c r="M28" s="144">
        <f>270+255</f>
        <v>525</v>
      </c>
      <c r="N28" s="145">
        <v>800</v>
      </c>
      <c r="O28" s="146">
        <f>+N28*M28</f>
        <v>420000</v>
      </c>
    </row>
    <row r="29" spans="1:15" x14ac:dyDescent="0.2">
      <c r="A29" s="167" t="s">
        <v>221</v>
      </c>
      <c r="B29" s="167"/>
      <c r="C29" s="226"/>
      <c r="D29" s="156" t="s">
        <v>167</v>
      </c>
      <c r="E29" s="8" t="s">
        <v>29</v>
      </c>
      <c r="F29" s="157"/>
      <c r="G29" s="158"/>
      <c r="H29" s="159"/>
      <c r="I29" s="160"/>
      <c r="J29" s="160"/>
      <c r="K29" s="161"/>
      <c r="L29" s="162"/>
      <c r="O29" s="146">
        <f>SUM(O27:O28)</f>
        <v>5280000</v>
      </c>
    </row>
    <row r="30" spans="1:15" x14ac:dyDescent="0.2">
      <c r="A30" s="163" t="s">
        <v>221</v>
      </c>
      <c r="B30" s="163"/>
      <c r="C30" s="227">
        <f>+C27+1</f>
        <v>10</v>
      </c>
      <c r="D30" s="136" t="s">
        <v>188</v>
      </c>
      <c r="E30" s="5" t="s">
        <v>189</v>
      </c>
      <c r="F30" s="137" t="s">
        <v>1</v>
      </c>
      <c r="G30" s="140">
        <v>11700000</v>
      </c>
      <c r="H30" s="139"/>
      <c r="I30" s="141"/>
      <c r="J30" s="141"/>
      <c r="K30" s="169"/>
      <c r="L30" s="165">
        <v>1991</v>
      </c>
      <c r="M30" s="144">
        <v>4800</v>
      </c>
      <c r="N30" s="145">
        <v>2000</v>
      </c>
      <c r="O30" s="146">
        <f>+N30*M30</f>
        <v>9600000</v>
      </c>
    </row>
    <row r="31" spans="1:15" x14ac:dyDescent="0.2">
      <c r="A31" s="166" t="s">
        <v>221</v>
      </c>
      <c r="B31" s="166"/>
      <c r="C31" s="228"/>
      <c r="D31" s="101" t="s">
        <v>3</v>
      </c>
      <c r="E31" s="101" t="s">
        <v>13</v>
      </c>
      <c r="F31" s="101"/>
      <c r="G31" s="149"/>
      <c r="H31" s="150"/>
      <c r="I31" s="151"/>
      <c r="J31" s="151"/>
      <c r="K31" s="170"/>
      <c r="L31" s="153"/>
      <c r="M31" s="144">
        <v>2700</v>
      </c>
      <c r="N31" s="145">
        <v>800</v>
      </c>
      <c r="O31" s="146">
        <f>+N31*M31</f>
        <v>2160000</v>
      </c>
    </row>
    <row r="32" spans="1:15" ht="12.75" customHeight="1" x14ac:dyDescent="0.2">
      <c r="A32" s="166" t="s">
        <v>221</v>
      </c>
      <c r="B32" s="166"/>
      <c r="C32" s="230"/>
      <c r="D32" s="46" t="s">
        <v>167</v>
      </c>
      <c r="E32" s="41" t="s">
        <v>190</v>
      </c>
      <c r="F32" s="101"/>
      <c r="G32" s="149"/>
      <c r="H32" s="150"/>
      <c r="I32" s="151"/>
      <c r="K32" s="170"/>
      <c r="L32" s="153"/>
      <c r="M32" s="144"/>
      <c r="N32" s="145"/>
      <c r="O32" s="146">
        <f>SUM(O30:O31)</f>
        <v>11760000</v>
      </c>
    </row>
    <row r="33" spans="1:15" x14ac:dyDescent="0.2">
      <c r="A33" s="167" t="s">
        <v>221</v>
      </c>
      <c r="B33" s="167"/>
      <c r="C33" s="172"/>
      <c r="D33" s="156" t="s">
        <v>198</v>
      </c>
      <c r="E33" s="8" t="s">
        <v>199</v>
      </c>
      <c r="F33" s="157"/>
      <c r="G33" s="158"/>
      <c r="H33" s="159"/>
      <c r="I33" s="160"/>
      <c r="J33" s="160"/>
      <c r="K33" s="173"/>
      <c r="L33" s="162"/>
      <c r="M33" s="144"/>
      <c r="N33" s="145"/>
    </row>
    <row r="34" spans="1:15" x14ac:dyDescent="0.2">
      <c r="A34" s="163" t="s">
        <v>221</v>
      </c>
      <c r="B34" s="163"/>
      <c r="C34" s="224">
        <f>+C30+1</f>
        <v>11</v>
      </c>
      <c r="D34" s="136" t="s">
        <v>55</v>
      </c>
      <c r="E34" s="5" t="s">
        <v>149</v>
      </c>
      <c r="F34" s="137" t="s">
        <v>1</v>
      </c>
      <c r="G34" s="140">
        <v>21500000</v>
      </c>
      <c r="H34" s="139"/>
      <c r="I34" s="141"/>
      <c r="J34" s="141"/>
      <c r="K34" s="164"/>
      <c r="L34" s="165">
        <v>1965</v>
      </c>
      <c r="M34" s="144">
        <f>6600+650+6435+450</f>
        <v>14135</v>
      </c>
      <c r="N34" s="145">
        <v>1500</v>
      </c>
      <c r="O34" s="146">
        <f>+N34*M34</f>
        <v>21202500</v>
      </c>
    </row>
    <row r="35" spans="1:15" x14ac:dyDescent="0.2">
      <c r="A35" s="166" t="s">
        <v>221</v>
      </c>
      <c r="B35" s="166"/>
      <c r="C35" s="225"/>
      <c r="D35" s="101" t="s">
        <v>3</v>
      </c>
      <c r="E35" s="101" t="s">
        <v>5</v>
      </c>
      <c r="F35" s="101"/>
      <c r="G35" s="149"/>
      <c r="H35" s="150"/>
      <c r="I35" s="151"/>
      <c r="J35" s="151"/>
      <c r="K35" s="152"/>
      <c r="L35" s="153"/>
      <c r="M35" s="144">
        <f>290+45</f>
        <v>335</v>
      </c>
      <c r="N35" s="145">
        <v>800</v>
      </c>
      <c r="O35" s="146">
        <f>+N35*M35</f>
        <v>268000</v>
      </c>
    </row>
    <row r="36" spans="1:15" ht="25.5" x14ac:dyDescent="0.2">
      <c r="A36" s="167" t="s">
        <v>221</v>
      </c>
      <c r="B36" s="167"/>
      <c r="C36" s="226"/>
      <c r="D36" s="156" t="s">
        <v>167</v>
      </c>
      <c r="E36" s="8" t="s">
        <v>133</v>
      </c>
      <c r="F36" s="157"/>
      <c r="G36" s="158"/>
      <c r="H36" s="159"/>
      <c r="I36" s="160"/>
      <c r="J36" s="160"/>
      <c r="K36" s="161"/>
      <c r="L36" s="162"/>
      <c r="M36" s="144"/>
      <c r="N36" s="145"/>
      <c r="O36" s="146">
        <f>SUM(O34:O35)</f>
        <v>21470500</v>
      </c>
    </row>
    <row r="37" spans="1:15" x14ac:dyDescent="0.2">
      <c r="A37" s="163" t="s">
        <v>221</v>
      </c>
      <c r="B37" s="163"/>
      <c r="C37" s="224">
        <f>+C34+1</f>
        <v>12</v>
      </c>
      <c r="D37" s="136" t="s">
        <v>55</v>
      </c>
      <c r="E37" s="5" t="s">
        <v>92</v>
      </c>
      <c r="F37" s="137" t="s">
        <v>1</v>
      </c>
      <c r="G37" s="140">
        <v>4200000</v>
      </c>
      <c r="H37" s="139"/>
      <c r="I37" s="141"/>
      <c r="J37" s="141"/>
      <c r="K37" s="164"/>
      <c r="L37" s="165">
        <v>1969</v>
      </c>
      <c r="M37" s="144">
        <f>2310+500</f>
        <v>2810</v>
      </c>
      <c r="N37" s="145">
        <v>1450</v>
      </c>
      <c r="O37" s="146">
        <f>+N37*M37</f>
        <v>4074500</v>
      </c>
    </row>
    <row r="38" spans="1:15" x14ac:dyDescent="0.2">
      <c r="A38" s="166" t="s">
        <v>221</v>
      </c>
      <c r="B38" s="166"/>
      <c r="C38" s="225"/>
      <c r="D38" s="101" t="s">
        <v>3</v>
      </c>
      <c r="E38" s="101" t="s">
        <v>5</v>
      </c>
      <c r="F38" s="101"/>
      <c r="G38" s="149"/>
      <c r="H38" s="150"/>
      <c r="I38" s="151"/>
      <c r="J38" s="151"/>
      <c r="K38" s="152"/>
      <c r="L38" s="153"/>
      <c r="M38" s="144">
        <f>135+35</f>
        <v>170</v>
      </c>
      <c r="N38" s="145">
        <v>800</v>
      </c>
      <c r="O38" s="146">
        <f>+N38*M38</f>
        <v>136000</v>
      </c>
    </row>
    <row r="39" spans="1:15" x14ac:dyDescent="0.2">
      <c r="A39" s="167" t="s">
        <v>221</v>
      </c>
      <c r="B39" s="167"/>
      <c r="C39" s="226"/>
      <c r="D39" s="156" t="s">
        <v>167</v>
      </c>
      <c r="E39" s="8" t="s">
        <v>30</v>
      </c>
      <c r="F39" s="157"/>
      <c r="G39" s="158"/>
      <c r="H39" s="159"/>
      <c r="I39" s="160"/>
      <c r="J39" s="160"/>
      <c r="K39" s="161"/>
      <c r="L39" s="162"/>
      <c r="M39" s="144"/>
      <c r="N39" s="145"/>
      <c r="O39" s="146">
        <f>SUM(O37:O38)</f>
        <v>4210500</v>
      </c>
    </row>
    <row r="40" spans="1:15" x14ac:dyDescent="0.2">
      <c r="A40" s="163" t="s">
        <v>221</v>
      </c>
      <c r="B40" s="163"/>
      <c r="C40" s="224">
        <f>+C37+1</f>
        <v>13</v>
      </c>
      <c r="D40" s="136" t="s">
        <v>8</v>
      </c>
      <c r="E40" s="5" t="s">
        <v>196</v>
      </c>
      <c r="F40" s="137" t="s">
        <v>1</v>
      </c>
      <c r="G40" s="140">
        <v>77300000</v>
      </c>
      <c r="H40" s="139"/>
      <c r="I40" s="141"/>
      <c r="J40" s="141"/>
      <c r="K40" s="164"/>
      <c r="L40" s="165">
        <v>1969</v>
      </c>
      <c r="M40" s="144">
        <v>47000</v>
      </c>
      <c r="N40" s="145">
        <v>1450</v>
      </c>
      <c r="O40" s="146">
        <f>+N40*M40</f>
        <v>68150000</v>
      </c>
    </row>
    <row r="41" spans="1:15" x14ac:dyDescent="0.2">
      <c r="A41" s="166" t="s">
        <v>221</v>
      </c>
      <c r="B41" s="166"/>
      <c r="C41" s="225"/>
      <c r="D41" s="101" t="s">
        <v>3</v>
      </c>
      <c r="E41" s="101" t="s">
        <v>5</v>
      </c>
      <c r="F41" s="101"/>
      <c r="G41" s="149"/>
      <c r="H41" s="150"/>
      <c r="I41" s="151"/>
      <c r="J41" s="151"/>
      <c r="K41" s="152"/>
      <c r="L41" s="153"/>
      <c r="M41" s="144">
        <v>11500</v>
      </c>
      <c r="N41" s="145">
        <v>800</v>
      </c>
      <c r="O41" s="146">
        <f>+N41*M41</f>
        <v>9200000</v>
      </c>
    </row>
    <row r="42" spans="1:15" ht="12.75" customHeight="1" x14ac:dyDescent="0.2">
      <c r="A42" s="167" t="s">
        <v>221</v>
      </c>
      <c r="B42" s="167"/>
      <c r="C42" s="226"/>
      <c r="D42" s="156" t="s">
        <v>167</v>
      </c>
      <c r="E42" s="8" t="s">
        <v>212</v>
      </c>
      <c r="F42" s="157"/>
      <c r="G42" s="158"/>
      <c r="H42" s="159"/>
      <c r="I42" s="160"/>
      <c r="J42" s="160"/>
      <c r="K42" s="161"/>
      <c r="L42" s="162"/>
      <c r="O42" s="146">
        <f>SUM(O40:O41)</f>
        <v>77350000</v>
      </c>
    </row>
    <row r="43" spans="1:15" x14ac:dyDescent="0.2">
      <c r="A43" s="163" t="s">
        <v>221</v>
      </c>
      <c r="B43" s="163"/>
      <c r="C43" s="224">
        <f>+C40+1</f>
        <v>14</v>
      </c>
      <c r="D43" s="136" t="s">
        <v>8</v>
      </c>
      <c r="E43" s="5" t="s">
        <v>150</v>
      </c>
      <c r="F43" s="137" t="s">
        <v>1</v>
      </c>
      <c r="G43" s="140">
        <v>17500000</v>
      </c>
      <c r="H43" s="139"/>
      <c r="I43" s="141"/>
      <c r="J43" s="141"/>
      <c r="K43" s="164"/>
      <c r="L43" s="165">
        <v>1964</v>
      </c>
      <c r="M43" s="144">
        <v>11500</v>
      </c>
      <c r="N43" s="145">
        <v>1450</v>
      </c>
      <c r="O43" s="146">
        <f>+N43*M43</f>
        <v>16675000</v>
      </c>
    </row>
    <row r="44" spans="1:15" x14ac:dyDescent="0.2">
      <c r="A44" s="166" t="s">
        <v>221</v>
      </c>
      <c r="B44" s="166"/>
      <c r="C44" s="225"/>
      <c r="D44" s="101" t="s">
        <v>3</v>
      </c>
      <c r="E44" s="101" t="s">
        <v>5</v>
      </c>
      <c r="F44" s="101"/>
      <c r="G44" s="149"/>
      <c r="H44" s="150"/>
      <c r="I44" s="151"/>
      <c r="J44" s="151"/>
      <c r="K44" s="152"/>
      <c r="L44" s="153"/>
      <c r="M44" s="144">
        <v>1100</v>
      </c>
      <c r="N44" s="145">
        <v>800</v>
      </c>
      <c r="O44" s="146">
        <f>+N44*M44</f>
        <v>880000</v>
      </c>
    </row>
    <row r="45" spans="1:15" ht="12.75" customHeight="1" x14ac:dyDescent="0.2">
      <c r="A45" s="167" t="s">
        <v>221</v>
      </c>
      <c r="B45" s="167"/>
      <c r="C45" s="226"/>
      <c r="D45" s="156" t="s">
        <v>167</v>
      </c>
      <c r="E45" s="8" t="s">
        <v>32</v>
      </c>
      <c r="F45" s="157"/>
      <c r="G45" s="158"/>
      <c r="H45" s="159"/>
      <c r="I45" s="160"/>
      <c r="J45" s="160"/>
      <c r="K45" s="161"/>
      <c r="L45" s="162"/>
      <c r="O45" s="146">
        <f>SUM(O43:O44)</f>
        <v>17555000</v>
      </c>
    </row>
    <row r="46" spans="1:15" x14ac:dyDescent="0.2">
      <c r="A46" s="163" t="s">
        <v>7</v>
      </c>
      <c r="B46" s="163"/>
      <c r="C46" s="224">
        <f>+C43+1</f>
        <v>15</v>
      </c>
      <c r="D46" s="136" t="s">
        <v>8</v>
      </c>
      <c r="E46" s="5" t="s">
        <v>150</v>
      </c>
      <c r="F46" s="137" t="s">
        <v>1</v>
      </c>
      <c r="G46" s="138"/>
      <c r="H46" s="140">
        <v>800000</v>
      </c>
      <c r="I46" s="141"/>
      <c r="J46" s="141"/>
      <c r="K46" s="164"/>
      <c r="L46" s="165">
        <v>1964</v>
      </c>
      <c r="M46" s="144">
        <v>600</v>
      </c>
      <c r="N46" s="145">
        <v>1450</v>
      </c>
      <c r="O46" s="146">
        <f>+N46*M46</f>
        <v>870000</v>
      </c>
    </row>
    <row r="47" spans="1:15" x14ac:dyDescent="0.2">
      <c r="A47" s="166" t="s">
        <v>7</v>
      </c>
      <c r="B47" s="166"/>
      <c r="C47" s="225"/>
      <c r="D47" s="101" t="s">
        <v>3</v>
      </c>
      <c r="E47" s="101" t="s">
        <v>7</v>
      </c>
      <c r="F47" s="101"/>
      <c r="G47" s="149"/>
      <c r="H47" s="150"/>
      <c r="I47" s="151"/>
      <c r="J47" s="151"/>
      <c r="K47" s="152"/>
      <c r="L47" s="153"/>
      <c r="N47" s="145">
        <v>800</v>
      </c>
      <c r="O47" s="146">
        <f>+N47*M47</f>
        <v>0</v>
      </c>
    </row>
    <row r="48" spans="1:15" x14ac:dyDescent="0.2">
      <c r="A48" s="167" t="s">
        <v>7</v>
      </c>
      <c r="B48" s="167"/>
      <c r="C48" s="226"/>
      <c r="D48" s="156" t="s">
        <v>167</v>
      </c>
      <c r="E48" s="8" t="s">
        <v>16</v>
      </c>
      <c r="F48" s="157"/>
      <c r="G48" s="158"/>
      <c r="H48" s="159"/>
      <c r="I48" s="160"/>
      <c r="J48" s="160"/>
      <c r="K48" s="161"/>
      <c r="L48" s="162"/>
      <c r="O48" s="146">
        <f>SUM(O46:O47)</f>
        <v>870000</v>
      </c>
    </row>
    <row r="49" spans="1:15" x14ac:dyDescent="0.2">
      <c r="A49" s="163" t="s">
        <v>221</v>
      </c>
      <c r="B49" s="163"/>
      <c r="C49" s="224">
        <f>+C46+1</f>
        <v>16</v>
      </c>
      <c r="D49" s="136" t="s">
        <v>8</v>
      </c>
      <c r="E49" s="5" t="s">
        <v>151</v>
      </c>
      <c r="F49" s="137" t="s">
        <v>1</v>
      </c>
      <c r="G49" s="140">
        <v>17000000</v>
      </c>
      <c r="H49" s="139"/>
      <c r="I49" s="141"/>
      <c r="J49" s="141"/>
      <c r="K49" s="164"/>
      <c r="L49" s="165">
        <v>1965</v>
      </c>
      <c r="M49" s="144">
        <f>3850+3970+4000</f>
        <v>11820</v>
      </c>
      <c r="N49" s="145">
        <v>1450</v>
      </c>
      <c r="O49" s="146">
        <f>+N49*M49</f>
        <v>17139000</v>
      </c>
    </row>
    <row r="50" spans="1:15" x14ac:dyDescent="0.2">
      <c r="A50" s="166" t="s">
        <v>221</v>
      </c>
      <c r="B50" s="166"/>
      <c r="C50" s="225"/>
      <c r="D50" s="101" t="s">
        <v>3</v>
      </c>
      <c r="E50" s="101" t="s">
        <v>5</v>
      </c>
      <c r="F50" s="101"/>
      <c r="G50" s="149"/>
      <c r="H50" s="150"/>
      <c r="I50" s="151"/>
      <c r="J50" s="151"/>
      <c r="K50" s="152"/>
      <c r="L50" s="153"/>
      <c r="M50" s="144">
        <v>1400</v>
      </c>
      <c r="N50" s="145">
        <v>800</v>
      </c>
    </row>
    <row r="51" spans="1:15" ht="25.5" x14ac:dyDescent="0.2">
      <c r="A51" s="167" t="s">
        <v>221</v>
      </c>
      <c r="B51" s="167"/>
      <c r="C51" s="226"/>
      <c r="D51" s="156" t="s">
        <v>167</v>
      </c>
      <c r="E51" s="8" t="s">
        <v>131</v>
      </c>
      <c r="F51" s="157"/>
      <c r="G51" s="158"/>
      <c r="H51" s="159"/>
      <c r="I51" s="160"/>
      <c r="J51" s="160"/>
      <c r="K51" s="161"/>
      <c r="L51" s="162"/>
      <c r="O51" s="146">
        <f>SUM(O49:O50)</f>
        <v>17139000</v>
      </c>
    </row>
    <row r="52" spans="1:15" x14ac:dyDescent="0.2">
      <c r="A52" s="163" t="s">
        <v>221</v>
      </c>
      <c r="B52" s="163"/>
      <c r="C52" s="224">
        <f>+C49+1</f>
        <v>17</v>
      </c>
      <c r="D52" s="136" t="s">
        <v>8</v>
      </c>
      <c r="E52" s="5" t="s">
        <v>152</v>
      </c>
      <c r="F52" s="137" t="s">
        <v>1</v>
      </c>
      <c r="G52" s="140">
        <v>4000000</v>
      </c>
      <c r="H52" s="139"/>
      <c r="I52" s="141"/>
      <c r="J52" s="141"/>
      <c r="K52" s="164"/>
      <c r="L52" s="165">
        <v>1970</v>
      </c>
      <c r="M52" s="144">
        <v>2500</v>
      </c>
      <c r="N52" s="145">
        <v>1500</v>
      </c>
      <c r="O52" s="146">
        <f>+N52*M52</f>
        <v>3750000</v>
      </c>
    </row>
    <row r="53" spans="1:15" x14ac:dyDescent="0.2">
      <c r="A53" s="166" t="s">
        <v>221</v>
      </c>
      <c r="B53" s="166"/>
      <c r="C53" s="225"/>
      <c r="D53" s="101" t="s">
        <v>3</v>
      </c>
      <c r="E53" s="101" t="s">
        <v>12</v>
      </c>
      <c r="F53" s="101"/>
      <c r="G53" s="149"/>
      <c r="H53" s="150"/>
      <c r="I53" s="151"/>
      <c r="J53" s="151"/>
      <c r="K53" s="152"/>
      <c r="L53" s="153"/>
      <c r="M53" s="144">
        <v>250</v>
      </c>
      <c r="N53" s="145">
        <v>800</v>
      </c>
      <c r="O53" s="146">
        <f>+N53*M53</f>
        <v>200000</v>
      </c>
    </row>
    <row r="54" spans="1:15" x14ac:dyDescent="0.2">
      <c r="A54" s="167" t="s">
        <v>221</v>
      </c>
      <c r="B54" s="167"/>
      <c r="C54" s="226"/>
      <c r="D54" s="156" t="s">
        <v>167</v>
      </c>
      <c r="E54" s="8" t="s">
        <v>27</v>
      </c>
      <c r="F54" s="157"/>
      <c r="G54" s="158"/>
      <c r="H54" s="159"/>
      <c r="I54" s="160"/>
      <c r="J54" s="160"/>
      <c r="K54" s="161"/>
      <c r="L54" s="162"/>
      <c r="O54" s="146">
        <f>SUM(O52:O53)</f>
        <v>3950000</v>
      </c>
    </row>
    <row r="55" spans="1:15" x14ac:dyDescent="0.2">
      <c r="A55" s="135" t="s">
        <v>220</v>
      </c>
      <c r="B55" s="135" t="s">
        <v>224</v>
      </c>
      <c r="C55" s="224">
        <f>+C52+1</f>
        <v>18</v>
      </c>
      <c r="D55" s="136" t="s">
        <v>8</v>
      </c>
      <c r="E55" s="5" t="s">
        <v>109</v>
      </c>
      <c r="F55" s="137" t="s">
        <v>1</v>
      </c>
      <c r="G55" s="138"/>
      <c r="H55" s="139"/>
      <c r="I55" s="140">
        <v>4200000</v>
      </c>
      <c r="J55" s="141"/>
      <c r="K55" s="164"/>
      <c r="L55" s="165">
        <v>1994</v>
      </c>
      <c r="M55" s="144">
        <f>1900+200+230+350</f>
        <v>2680</v>
      </c>
      <c r="N55" s="145">
        <v>1300</v>
      </c>
      <c r="O55" s="146">
        <f>+N55*M55</f>
        <v>3484000</v>
      </c>
    </row>
    <row r="56" spans="1:15" x14ac:dyDescent="0.2">
      <c r="A56" s="148" t="s">
        <v>220</v>
      </c>
      <c r="B56" s="148" t="s">
        <v>224</v>
      </c>
      <c r="C56" s="225"/>
      <c r="D56" s="101" t="s">
        <v>3</v>
      </c>
      <c r="E56" s="101" t="s">
        <v>9</v>
      </c>
      <c r="F56" s="101"/>
      <c r="G56" s="149"/>
      <c r="H56" s="150"/>
      <c r="I56" s="151"/>
      <c r="J56" s="151"/>
      <c r="K56" s="152"/>
      <c r="L56" s="153"/>
      <c r="M56" s="144">
        <v>1020</v>
      </c>
      <c r="N56" s="145">
        <v>700</v>
      </c>
      <c r="O56" s="146">
        <f>+N56*M56</f>
        <v>714000</v>
      </c>
    </row>
    <row r="57" spans="1:15" x14ac:dyDescent="0.2">
      <c r="A57" s="148" t="s">
        <v>220</v>
      </c>
      <c r="B57" s="148" t="s">
        <v>224</v>
      </c>
      <c r="C57" s="225"/>
      <c r="D57" s="46" t="s">
        <v>167</v>
      </c>
      <c r="E57" s="101" t="s">
        <v>51</v>
      </c>
      <c r="F57" s="101"/>
      <c r="G57" s="149"/>
      <c r="H57" s="150"/>
      <c r="I57" s="151"/>
      <c r="J57" s="151"/>
      <c r="K57" s="152"/>
      <c r="L57" s="153"/>
    </row>
    <row r="58" spans="1:15" x14ac:dyDescent="0.2">
      <c r="A58" s="154" t="s">
        <v>220</v>
      </c>
      <c r="B58" s="155" t="s">
        <v>224</v>
      </c>
      <c r="C58" s="226"/>
      <c r="D58" s="156" t="s">
        <v>198</v>
      </c>
      <c r="E58" s="8" t="s">
        <v>216</v>
      </c>
      <c r="F58" s="157"/>
      <c r="G58" s="158"/>
      <c r="H58" s="159"/>
      <c r="I58" s="160"/>
      <c r="J58" s="160"/>
      <c r="K58" s="161"/>
      <c r="L58" s="162"/>
      <c r="O58" s="146">
        <f>SUM(O55:O56)</f>
        <v>4198000</v>
      </c>
    </row>
    <row r="59" spans="1:15" x14ac:dyDescent="0.2">
      <c r="A59" s="163" t="s">
        <v>221</v>
      </c>
      <c r="B59" s="135" t="s">
        <v>224</v>
      </c>
      <c r="C59" s="224">
        <f>+C55+1</f>
        <v>19</v>
      </c>
      <c r="D59" s="136" t="s">
        <v>8</v>
      </c>
      <c r="E59" s="5" t="s">
        <v>110</v>
      </c>
      <c r="F59" s="137" t="s">
        <v>1</v>
      </c>
      <c r="G59" s="140">
        <v>2600000</v>
      </c>
      <c r="H59" s="139"/>
      <c r="I59" s="141"/>
      <c r="J59" s="141"/>
      <c r="K59" s="164"/>
      <c r="L59" s="165">
        <v>1970</v>
      </c>
      <c r="M59" s="144">
        <f>550+950+60</f>
        <v>1560</v>
      </c>
      <c r="N59" s="145">
        <v>1500</v>
      </c>
      <c r="O59" s="146">
        <f>+N59*M59</f>
        <v>2340000</v>
      </c>
    </row>
    <row r="60" spans="1:15" x14ac:dyDescent="0.2">
      <c r="A60" s="166" t="s">
        <v>221</v>
      </c>
      <c r="B60" s="148" t="s">
        <v>224</v>
      </c>
      <c r="C60" s="225"/>
      <c r="D60" s="101" t="s">
        <v>3</v>
      </c>
      <c r="E60" s="101" t="s">
        <v>5</v>
      </c>
      <c r="F60" s="101"/>
      <c r="G60" s="149"/>
      <c r="H60" s="150"/>
      <c r="I60" s="151"/>
      <c r="J60" s="151"/>
      <c r="K60" s="152"/>
      <c r="L60" s="153"/>
      <c r="M60" s="144">
        <v>320</v>
      </c>
      <c r="N60" s="145">
        <v>800</v>
      </c>
      <c r="O60" s="146">
        <f>+N60*M60</f>
        <v>256000</v>
      </c>
    </row>
    <row r="61" spans="1:15" x14ac:dyDescent="0.2">
      <c r="A61" s="166" t="s">
        <v>221</v>
      </c>
      <c r="B61" s="148" t="s">
        <v>224</v>
      </c>
      <c r="C61" s="225"/>
      <c r="D61" s="101" t="s">
        <v>167</v>
      </c>
      <c r="E61" s="101" t="s">
        <v>57</v>
      </c>
      <c r="F61" s="101"/>
      <c r="G61" s="149"/>
      <c r="H61" s="150"/>
      <c r="I61" s="151"/>
      <c r="J61" s="151"/>
      <c r="K61" s="152"/>
      <c r="L61" s="153"/>
    </row>
    <row r="62" spans="1:15" x14ac:dyDescent="0.2">
      <c r="A62" s="167" t="s">
        <v>221</v>
      </c>
      <c r="B62" s="155" t="s">
        <v>224</v>
      </c>
      <c r="C62" s="226"/>
      <c r="D62" s="156" t="s">
        <v>198</v>
      </c>
      <c r="E62" s="8" t="s">
        <v>216</v>
      </c>
      <c r="F62" s="157"/>
      <c r="G62" s="158"/>
      <c r="H62" s="159"/>
      <c r="I62" s="160"/>
      <c r="J62" s="160"/>
      <c r="K62" s="161"/>
      <c r="L62" s="162"/>
      <c r="O62" s="146">
        <f>SUM(O59:O60)</f>
        <v>2596000</v>
      </c>
    </row>
    <row r="63" spans="1:15" x14ac:dyDescent="0.2">
      <c r="A63" s="163" t="s">
        <v>221</v>
      </c>
      <c r="B63" s="163"/>
      <c r="C63" s="224">
        <f>+C59+1</f>
        <v>20</v>
      </c>
      <c r="D63" s="136" t="s">
        <v>8</v>
      </c>
      <c r="E63" s="5" t="s">
        <v>11</v>
      </c>
      <c r="F63" s="137" t="s">
        <v>1</v>
      </c>
      <c r="G63" s="140">
        <v>22500000</v>
      </c>
      <c r="H63" s="139"/>
      <c r="I63" s="141"/>
      <c r="J63" s="141"/>
      <c r="K63" s="164"/>
      <c r="L63" s="165">
        <v>1980</v>
      </c>
      <c r="M63" s="144">
        <v>12700</v>
      </c>
      <c r="N63" s="145">
        <v>1400</v>
      </c>
      <c r="O63" s="146">
        <f>+N63*M63</f>
        <v>17780000</v>
      </c>
    </row>
    <row r="64" spans="1:15" x14ac:dyDescent="0.2">
      <c r="A64" s="166" t="s">
        <v>221</v>
      </c>
      <c r="B64" s="166"/>
      <c r="C64" s="225"/>
      <c r="D64" s="101" t="s">
        <v>3</v>
      </c>
      <c r="E64" s="101" t="s">
        <v>13</v>
      </c>
      <c r="F64" s="101"/>
      <c r="G64" s="149"/>
      <c r="H64" s="150"/>
      <c r="I64" s="151"/>
      <c r="J64" s="151"/>
      <c r="K64" s="152"/>
      <c r="L64" s="153"/>
      <c r="M64" s="144">
        <v>6000</v>
      </c>
      <c r="N64" s="145">
        <v>800</v>
      </c>
      <c r="O64" s="146">
        <f>+N64*M64</f>
        <v>4800000</v>
      </c>
    </row>
    <row r="65" spans="1:15" ht="12.75" customHeight="1" x14ac:dyDescent="0.2">
      <c r="A65" s="167" t="s">
        <v>221</v>
      </c>
      <c r="B65" s="167"/>
      <c r="C65" s="226"/>
      <c r="D65" s="156" t="s">
        <v>167</v>
      </c>
      <c r="E65" s="8" t="s">
        <v>132</v>
      </c>
      <c r="F65" s="157"/>
      <c r="G65" s="158"/>
      <c r="H65" s="159"/>
      <c r="I65" s="160"/>
      <c r="J65" s="160"/>
      <c r="K65" s="161"/>
      <c r="L65" s="162"/>
      <c r="O65" s="146">
        <f>SUM(O63:O64)</f>
        <v>22580000</v>
      </c>
    </row>
    <row r="66" spans="1:15" x14ac:dyDescent="0.2">
      <c r="A66" s="163" t="s">
        <v>221</v>
      </c>
      <c r="B66" s="163"/>
      <c r="C66" s="224">
        <f>+C63+1</f>
        <v>21</v>
      </c>
      <c r="D66" s="136" t="s">
        <v>8</v>
      </c>
      <c r="E66" s="5" t="s">
        <v>20</v>
      </c>
      <c r="F66" s="137" t="s">
        <v>1</v>
      </c>
      <c r="G66" s="140">
        <v>4600000</v>
      </c>
      <c r="H66" s="139"/>
      <c r="I66" s="141"/>
      <c r="J66" s="141"/>
      <c r="K66" s="164"/>
      <c r="L66" s="165">
        <v>1978</v>
      </c>
      <c r="M66" s="144">
        <v>3100</v>
      </c>
      <c r="N66" s="145">
        <v>1500</v>
      </c>
      <c r="O66" s="146">
        <f>+N66*M66</f>
        <v>4650000</v>
      </c>
    </row>
    <row r="67" spans="1:15" x14ac:dyDescent="0.2">
      <c r="A67" s="166" t="s">
        <v>221</v>
      </c>
      <c r="B67" s="166"/>
      <c r="C67" s="225"/>
      <c r="D67" s="101" t="s">
        <v>3</v>
      </c>
      <c r="E67" s="101" t="s">
        <v>12</v>
      </c>
      <c r="F67" s="101"/>
      <c r="G67" s="149"/>
      <c r="H67" s="150"/>
      <c r="I67" s="151"/>
      <c r="J67" s="151"/>
      <c r="K67" s="152"/>
      <c r="L67" s="153"/>
      <c r="O67" s="146">
        <f>+N67*M67</f>
        <v>0</v>
      </c>
    </row>
    <row r="68" spans="1:15" x14ac:dyDescent="0.2">
      <c r="A68" s="167" t="s">
        <v>221</v>
      </c>
      <c r="B68" s="167"/>
      <c r="C68" s="226"/>
      <c r="D68" s="156" t="s">
        <v>167</v>
      </c>
      <c r="E68" s="8" t="s">
        <v>21</v>
      </c>
      <c r="F68" s="157"/>
      <c r="G68" s="158"/>
      <c r="H68" s="159"/>
      <c r="I68" s="160"/>
      <c r="J68" s="160"/>
      <c r="K68" s="161"/>
      <c r="L68" s="162"/>
      <c r="O68" s="146">
        <f>SUM(O66:O67)</f>
        <v>4650000</v>
      </c>
    </row>
    <row r="69" spans="1:15" x14ac:dyDescent="0.2">
      <c r="A69" s="163" t="s">
        <v>221</v>
      </c>
      <c r="B69" s="163"/>
      <c r="C69" s="224">
        <f>+C66+1</f>
        <v>22</v>
      </c>
      <c r="D69" s="136" t="s">
        <v>8</v>
      </c>
      <c r="E69" s="5" t="s">
        <v>22</v>
      </c>
      <c r="F69" s="137" t="s">
        <v>1</v>
      </c>
      <c r="G69" s="140">
        <v>3600000</v>
      </c>
      <c r="H69" s="139"/>
      <c r="I69" s="141"/>
      <c r="J69" s="141"/>
      <c r="K69" s="164"/>
      <c r="L69" s="165">
        <v>2015</v>
      </c>
      <c r="M69" s="144">
        <v>2400</v>
      </c>
      <c r="N69" s="145">
        <v>1500</v>
      </c>
      <c r="O69" s="146">
        <f>+N69*M69</f>
        <v>3600000</v>
      </c>
    </row>
    <row r="70" spans="1:15" x14ac:dyDescent="0.2">
      <c r="A70" s="166" t="s">
        <v>221</v>
      </c>
      <c r="B70" s="166"/>
      <c r="C70" s="225"/>
      <c r="D70" s="101" t="s">
        <v>3</v>
      </c>
      <c r="E70" s="101" t="s">
        <v>5</v>
      </c>
      <c r="F70" s="101"/>
      <c r="G70" s="149"/>
      <c r="H70" s="150"/>
      <c r="I70" s="151"/>
      <c r="J70" s="151"/>
      <c r="K70" s="152"/>
      <c r="L70" s="153"/>
      <c r="O70" s="146">
        <f>+N70*M70</f>
        <v>0</v>
      </c>
    </row>
    <row r="71" spans="1:15" x14ac:dyDescent="0.2">
      <c r="A71" s="167" t="s">
        <v>221</v>
      </c>
      <c r="B71" s="167"/>
      <c r="C71" s="226"/>
      <c r="D71" s="156" t="s">
        <v>167</v>
      </c>
      <c r="E71" s="8" t="s">
        <v>23</v>
      </c>
      <c r="F71" s="157"/>
      <c r="G71" s="158"/>
      <c r="H71" s="159"/>
      <c r="I71" s="160"/>
      <c r="J71" s="160"/>
      <c r="K71" s="161"/>
      <c r="L71" s="162"/>
      <c r="O71" s="146">
        <f>SUM(O69:O70)</f>
        <v>3600000</v>
      </c>
    </row>
    <row r="72" spans="1:15" x14ac:dyDescent="0.2">
      <c r="A72" s="135" t="s">
        <v>220</v>
      </c>
      <c r="B72" s="135" t="s">
        <v>224</v>
      </c>
      <c r="C72" s="227">
        <f>+C69+1</f>
        <v>23</v>
      </c>
      <c r="D72" s="136" t="s">
        <v>8</v>
      </c>
      <c r="E72" s="5" t="s">
        <v>24</v>
      </c>
      <c r="F72" s="137" t="s">
        <v>1</v>
      </c>
      <c r="G72" s="138"/>
      <c r="H72" s="139"/>
      <c r="I72" s="140">
        <v>3200000</v>
      </c>
      <c r="J72" s="141"/>
      <c r="K72" s="142"/>
      <c r="L72" s="143">
        <v>1998</v>
      </c>
      <c r="M72" s="144">
        <v>2450</v>
      </c>
      <c r="N72" s="145">
        <v>1300</v>
      </c>
      <c r="O72" s="146">
        <f>+N72*M72</f>
        <v>3185000</v>
      </c>
    </row>
    <row r="73" spans="1:15" x14ac:dyDescent="0.2">
      <c r="A73" s="148" t="s">
        <v>220</v>
      </c>
      <c r="B73" s="148" t="s">
        <v>224</v>
      </c>
      <c r="C73" s="228"/>
      <c r="D73" s="101" t="s">
        <v>3</v>
      </c>
      <c r="E73" s="101" t="s">
        <v>9</v>
      </c>
      <c r="F73" s="101"/>
      <c r="G73" s="149"/>
      <c r="H73" s="150"/>
      <c r="I73" s="149"/>
      <c r="J73" s="151"/>
      <c r="K73" s="152"/>
      <c r="L73" s="153"/>
      <c r="M73" s="144">
        <v>1350</v>
      </c>
      <c r="N73" s="145">
        <v>700</v>
      </c>
    </row>
    <row r="74" spans="1:15" x14ac:dyDescent="0.2">
      <c r="A74" s="148" t="s">
        <v>220</v>
      </c>
      <c r="B74" s="148" t="s">
        <v>224</v>
      </c>
      <c r="C74" s="228"/>
      <c r="D74" s="46" t="s">
        <v>167</v>
      </c>
      <c r="E74" s="101" t="s">
        <v>19</v>
      </c>
      <c r="F74" s="101"/>
      <c r="G74" s="149"/>
      <c r="H74" s="150"/>
      <c r="I74" s="149"/>
      <c r="J74" s="151"/>
      <c r="K74" s="152"/>
      <c r="L74" s="153"/>
    </row>
    <row r="75" spans="1:15" x14ac:dyDescent="0.2">
      <c r="A75" s="154" t="s">
        <v>220</v>
      </c>
      <c r="B75" s="155" t="s">
        <v>224</v>
      </c>
      <c r="C75" s="229"/>
      <c r="D75" s="156" t="s">
        <v>198</v>
      </c>
      <c r="E75" s="8" t="s">
        <v>216</v>
      </c>
      <c r="F75" s="157"/>
      <c r="G75" s="158"/>
      <c r="H75" s="159"/>
      <c r="I75" s="158"/>
      <c r="J75" s="160"/>
      <c r="K75" s="161"/>
      <c r="L75" s="162"/>
      <c r="O75" s="146">
        <f>SUM(O72:O73)</f>
        <v>3185000</v>
      </c>
    </row>
    <row r="76" spans="1:15" x14ac:dyDescent="0.2">
      <c r="A76" s="163" t="s">
        <v>7</v>
      </c>
      <c r="B76" s="163"/>
      <c r="C76" s="224">
        <f>+C72+1</f>
        <v>24</v>
      </c>
      <c r="D76" s="136" t="s">
        <v>8</v>
      </c>
      <c r="E76" s="5" t="s">
        <v>25</v>
      </c>
      <c r="F76" s="137" t="s">
        <v>1</v>
      </c>
      <c r="G76" s="138"/>
      <c r="H76" s="140">
        <v>6800000</v>
      </c>
      <c r="I76" s="141"/>
      <c r="J76" s="141"/>
      <c r="K76" s="164"/>
      <c r="L76" s="165">
        <v>1978</v>
      </c>
      <c r="M76" s="144">
        <v>8500</v>
      </c>
      <c r="N76" s="145">
        <v>800</v>
      </c>
      <c r="O76" s="146">
        <f>+N76*M76</f>
        <v>6800000</v>
      </c>
    </row>
    <row r="77" spans="1:15" x14ac:dyDescent="0.2">
      <c r="A77" s="166" t="s">
        <v>7</v>
      </c>
      <c r="B77" s="166"/>
      <c r="C77" s="225"/>
      <c r="D77" s="101" t="s">
        <v>3</v>
      </c>
      <c r="E77" s="101" t="s">
        <v>2</v>
      </c>
      <c r="F77" s="101"/>
      <c r="G77" s="149"/>
      <c r="H77" s="150"/>
      <c r="I77" s="151"/>
      <c r="J77" s="151"/>
      <c r="K77" s="152"/>
      <c r="L77" s="153"/>
      <c r="O77" s="146">
        <f>+N77*M77</f>
        <v>0</v>
      </c>
    </row>
    <row r="78" spans="1:15" x14ac:dyDescent="0.2">
      <c r="A78" s="167" t="s">
        <v>7</v>
      </c>
      <c r="B78" s="167"/>
      <c r="C78" s="226"/>
      <c r="D78" s="156" t="s">
        <v>167</v>
      </c>
      <c r="E78" s="8" t="s">
        <v>26</v>
      </c>
      <c r="F78" s="157"/>
      <c r="G78" s="158"/>
      <c r="H78" s="159"/>
      <c r="I78" s="160"/>
      <c r="J78" s="160"/>
      <c r="K78" s="161"/>
      <c r="L78" s="162"/>
      <c r="O78" s="146">
        <f>SUM(O76:O77)</f>
        <v>6800000</v>
      </c>
    </row>
    <row r="79" spans="1:15" x14ac:dyDescent="0.2">
      <c r="A79" s="163" t="s">
        <v>221</v>
      </c>
      <c r="B79" s="163"/>
      <c r="C79" s="224">
        <f>+C76+1</f>
        <v>25</v>
      </c>
      <c r="D79" s="136" t="s">
        <v>8</v>
      </c>
      <c r="E79" s="5" t="s">
        <v>61</v>
      </c>
      <c r="F79" s="137" t="s">
        <v>1</v>
      </c>
      <c r="G79" s="140">
        <v>1900000</v>
      </c>
      <c r="H79" s="139"/>
      <c r="I79" s="141"/>
      <c r="J79" s="141"/>
      <c r="K79" s="164"/>
      <c r="L79" s="165">
        <v>2015</v>
      </c>
      <c r="M79" s="144">
        <v>1200</v>
      </c>
      <c r="N79" s="145">
        <v>1500</v>
      </c>
      <c r="O79" s="146">
        <f>+N79*M79</f>
        <v>1800000</v>
      </c>
    </row>
    <row r="80" spans="1:15" x14ac:dyDescent="0.2">
      <c r="A80" s="166" t="s">
        <v>221</v>
      </c>
      <c r="B80" s="166"/>
      <c r="C80" s="225"/>
      <c r="D80" s="101" t="s">
        <v>3</v>
      </c>
      <c r="E80" s="101" t="s">
        <v>5</v>
      </c>
      <c r="F80" s="101"/>
      <c r="G80" s="149"/>
      <c r="H80" s="150"/>
      <c r="I80" s="151"/>
      <c r="J80" s="151"/>
      <c r="K80" s="152"/>
      <c r="L80" s="153"/>
      <c r="M80" s="144">
        <v>180</v>
      </c>
      <c r="N80" s="145">
        <v>800</v>
      </c>
      <c r="O80" s="146">
        <f>+N80*M80</f>
        <v>144000</v>
      </c>
    </row>
    <row r="81" spans="1:15" x14ac:dyDescent="0.2">
      <c r="A81" s="167" t="s">
        <v>221</v>
      </c>
      <c r="B81" s="167"/>
      <c r="C81" s="226"/>
      <c r="D81" s="156" t="s">
        <v>167</v>
      </c>
      <c r="E81" s="8" t="s">
        <v>38</v>
      </c>
      <c r="F81" s="157"/>
      <c r="G81" s="158"/>
      <c r="H81" s="159"/>
      <c r="I81" s="160"/>
      <c r="J81" s="160"/>
      <c r="K81" s="161"/>
      <c r="L81" s="162"/>
      <c r="O81" s="146">
        <f>SUM(O79:O80)</f>
        <v>1944000</v>
      </c>
    </row>
    <row r="82" spans="1:15" x14ac:dyDescent="0.2">
      <c r="A82" s="163" t="s">
        <v>221</v>
      </c>
      <c r="B82" s="163"/>
      <c r="C82" s="224">
        <f>+C79+1</f>
        <v>26</v>
      </c>
      <c r="D82" s="136" t="s">
        <v>8</v>
      </c>
      <c r="E82" s="5" t="s">
        <v>62</v>
      </c>
      <c r="F82" s="137" t="s">
        <v>1</v>
      </c>
      <c r="G82" s="140">
        <v>8900000</v>
      </c>
      <c r="H82" s="139"/>
      <c r="I82" s="141"/>
      <c r="J82" s="141"/>
      <c r="K82" s="164"/>
      <c r="L82" s="165">
        <v>1976</v>
      </c>
      <c r="M82" s="144">
        <v>5710</v>
      </c>
      <c r="N82" s="145">
        <v>1500</v>
      </c>
      <c r="O82" s="146">
        <f>+N82*M82</f>
        <v>8565000</v>
      </c>
    </row>
    <row r="83" spans="1:15" x14ac:dyDescent="0.2">
      <c r="A83" s="166" t="s">
        <v>221</v>
      </c>
      <c r="B83" s="166"/>
      <c r="C83" s="225"/>
      <c r="D83" s="101" t="s">
        <v>3</v>
      </c>
      <c r="E83" s="101" t="s">
        <v>12</v>
      </c>
      <c r="F83" s="101"/>
      <c r="G83" s="149"/>
      <c r="H83" s="150"/>
      <c r="I83" s="151"/>
      <c r="J83" s="151"/>
      <c r="K83" s="152"/>
      <c r="L83" s="153"/>
      <c r="M83" s="144">
        <v>440</v>
      </c>
      <c r="N83" s="145">
        <v>800</v>
      </c>
      <c r="O83" s="146">
        <f>+N83*M83</f>
        <v>352000</v>
      </c>
    </row>
    <row r="84" spans="1:15" x14ac:dyDescent="0.2">
      <c r="A84" s="167" t="s">
        <v>221</v>
      </c>
      <c r="B84" s="167"/>
      <c r="C84" s="226"/>
      <c r="D84" s="156" t="s">
        <v>167</v>
      </c>
      <c r="E84" s="8" t="s">
        <v>29</v>
      </c>
      <c r="F84" s="157"/>
      <c r="G84" s="158"/>
      <c r="H84" s="159"/>
      <c r="I84" s="160"/>
      <c r="J84" s="160"/>
      <c r="K84" s="161"/>
      <c r="L84" s="162"/>
      <c r="O84" s="146">
        <f>SUM(O82:O83)</f>
        <v>8917000</v>
      </c>
    </row>
    <row r="85" spans="1:15" x14ac:dyDescent="0.2">
      <c r="A85" s="163" t="s">
        <v>221</v>
      </c>
      <c r="B85" s="163"/>
      <c r="C85" s="224">
        <f>+C82+1</f>
        <v>27</v>
      </c>
      <c r="D85" s="136" t="s">
        <v>8</v>
      </c>
      <c r="E85" s="5" t="s">
        <v>63</v>
      </c>
      <c r="F85" s="137" t="s">
        <v>1</v>
      </c>
      <c r="G85" s="140">
        <v>5500000</v>
      </c>
      <c r="H85" s="139"/>
      <c r="I85" s="141"/>
      <c r="J85" s="141"/>
      <c r="K85" s="164"/>
      <c r="L85" s="165">
        <v>1976</v>
      </c>
      <c r="M85" s="144">
        <v>3500</v>
      </c>
      <c r="N85" s="145">
        <v>1500</v>
      </c>
      <c r="O85" s="146">
        <f>+N85*M85</f>
        <v>5250000</v>
      </c>
    </row>
    <row r="86" spans="1:15" x14ac:dyDescent="0.2">
      <c r="A86" s="166" t="s">
        <v>221</v>
      </c>
      <c r="B86" s="166"/>
      <c r="C86" s="225"/>
      <c r="D86" s="101" t="s">
        <v>3</v>
      </c>
      <c r="E86" s="101" t="s">
        <v>12</v>
      </c>
      <c r="F86" s="101"/>
      <c r="G86" s="149"/>
      <c r="H86" s="150"/>
      <c r="I86" s="151"/>
      <c r="J86" s="151"/>
      <c r="K86" s="152"/>
      <c r="L86" s="153"/>
      <c r="M86" s="144">
        <v>300</v>
      </c>
      <c r="N86" s="145">
        <v>800</v>
      </c>
      <c r="O86" s="146">
        <f>+N86*M86</f>
        <v>240000</v>
      </c>
    </row>
    <row r="87" spans="1:15" x14ac:dyDescent="0.2">
      <c r="A87" s="167" t="s">
        <v>221</v>
      </c>
      <c r="B87" s="167"/>
      <c r="C87" s="226"/>
      <c r="D87" s="156" t="s">
        <v>167</v>
      </c>
      <c r="E87" s="8" t="s">
        <v>29</v>
      </c>
      <c r="F87" s="157"/>
      <c r="G87" s="158"/>
      <c r="H87" s="159"/>
      <c r="I87" s="160"/>
      <c r="J87" s="160"/>
      <c r="K87" s="161"/>
      <c r="L87" s="162"/>
      <c r="O87" s="146">
        <f>SUM(O85:O86)</f>
        <v>5490000</v>
      </c>
    </row>
    <row r="88" spans="1:15" x14ac:dyDescent="0.2">
      <c r="A88" s="163" t="s">
        <v>221</v>
      </c>
      <c r="B88" s="163"/>
      <c r="C88" s="224">
        <f>+C85+1</f>
        <v>28</v>
      </c>
      <c r="D88" s="136" t="s">
        <v>8</v>
      </c>
      <c r="E88" s="5" t="s">
        <v>64</v>
      </c>
      <c r="F88" s="137" t="s">
        <v>1</v>
      </c>
      <c r="G88" s="140">
        <v>3100000</v>
      </c>
      <c r="H88" s="139"/>
      <c r="I88" s="141"/>
      <c r="J88" s="141"/>
      <c r="K88" s="164"/>
      <c r="L88" s="165">
        <v>1976</v>
      </c>
      <c r="M88" s="144">
        <v>1800</v>
      </c>
      <c r="N88" s="145">
        <v>1500</v>
      </c>
      <c r="O88" s="146">
        <f>+N88*M88</f>
        <v>2700000</v>
      </c>
    </row>
    <row r="89" spans="1:15" x14ac:dyDescent="0.2">
      <c r="A89" s="166" t="s">
        <v>221</v>
      </c>
      <c r="B89" s="166"/>
      <c r="C89" s="225"/>
      <c r="D89" s="101" t="s">
        <v>3</v>
      </c>
      <c r="E89" s="101" t="s">
        <v>12</v>
      </c>
      <c r="F89" s="101"/>
      <c r="G89" s="149"/>
      <c r="H89" s="150"/>
      <c r="I89" s="151"/>
      <c r="J89" s="151"/>
      <c r="K89" s="152"/>
      <c r="L89" s="153"/>
      <c r="M89" s="144">
        <v>550</v>
      </c>
      <c r="N89" s="145">
        <v>800</v>
      </c>
      <c r="O89" s="146">
        <f>+N89*M89</f>
        <v>440000</v>
      </c>
    </row>
    <row r="90" spans="1:15" x14ac:dyDescent="0.2">
      <c r="A90" s="167" t="s">
        <v>221</v>
      </c>
      <c r="B90" s="167"/>
      <c r="C90" s="226"/>
      <c r="D90" s="156" t="s">
        <v>167</v>
      </c>
      <c r="E90" s="8" t="s">
        <v>29</v>
      </c>
      <c r="F90" s="157"/>
      <c r="G90" s="158"/>
      <c r="H90" s="159"/>
      <c r="I90" s="160"/>
      <c r="J90" s="160"/>
      <c r="K90" s="161"/>
      <c r="L90" s="162"/>
      <c r="O90" s="146">
        <f>SUM(O88:O89)</f>
        <v>3140000</v>
      </c>
    </row>
    <row r="91" spans="1:15" x14ac:dyDescent="0.2">
      <c r="A91" s="163" t="s">
        <v>221</v>
      </c>
      <c r="B91" s="163"/>
      <c r="C91" s="224">
        <f>+C88+1</f>
        <v>29</v>
      </c>
      <c r="D91" s="136" t="s">
        <v>8</v>
      </c>
      <c r="E91" s="5" t="s">
        <v>65</v>
      </c>
      <c r="F91" s="137" t="s">
        <v>1</v>
      </c>
      <c r="G91" s="140">
        <v>1800000</v>
      </c>
      <c r="H91" s="139"/>
      <c r="I91" s="141"/>
      <c r="J91" s="141"/>
      <c r="K91" s="164"/>
      <c r="L91" s="165">
        <v>2015</v>
      </c>
      <c r="M91" s="146">
        <v>918</v>
      </c>
      <c r="N91" s="145">
        <v>2000</v>
      </c>
      <c r="O91" s="146">
        <f>+N91*M91</f>
        <v>1836000</v>
      </c>
    </row>
    <row r="92" spans="1:15" x14ac:dyDescent="0.2">
      <c r="A92" s="166" t="s">
        <v>221</v>
      </c>
      <c r="B92" s="166"/>
      <c r="C92" s="225"/>
      <c r="D92" s="101" t="s">
        <v>3</v>
      </c>
      <c r="E92" s="101" t="s">
        <v>5</v>
      </c>
      <c r="F92" s="101"/>
      <c r="G92" s="149"/>
      <c r="H92" s="150"/>
      <c r="I92" s="151"/>
      <c r="J92" s="151"/>
      <c r="K92" s="152"/>
      <c r="L92" s="153"/>
      <c r="M92" s="146">
        <v>60</v>
      </c>
      <c r="N92" s="145">
        <v>800</v>
      </c>
      <c r="O92" s="146">
        <f>+N92*M92</f>
        <v>48000</v>
      </c>
    </row>
    <row r="93" spans="1:15" x14ac:dyDescent="0.2">
      <c r="A93" s="167" t="s">
        <v>221</v>
      </c>
      <c r="B93" s="167"/>
      <c r="C93" s="226"/>
      <c r="D93" s="156" t="s">
        <v>167</v>
      </c>
      <c r="E93" s="8" t="s">
        <v>229</v>
      </c>
      <c r="F93" s="157"/>
      <c r="G93" s="158"/>
      <c r="H93" s="159"/>
      <c r="I93" s="160"/>
      <c r="J93" s="160"/>
      <c r="K93" s="161"/>
      <c r="L93" s="162"/>
      <c r="N93" s="145"/>
      <c r="O93" s="146">
        <f>SUM(O91:O92)</f>
        <v>1884000</v>
      </c>
    </row>
    <row r="94" spans="1:15" x14ac:dyDescent="0.2">
      <c r="A94" s="163" t="s">
        <v>7</v>
      </c>
      <c r="B94" s="163"/>
      <c r="C94" s="224">
        <f>+C91+1</f>
        <v>30</v>
      </c>
      <c r="D94" s="136" t="s">
        <v>8</v>
      </c>
      <c r="E94" s="5" t="s">
        <v>66</v>
      </c>
      <c r="F94" s="137" t="s">
        <v>1</v>
      </c>
      <c r="G94" s="138">
        <v>8200000</v>
      </c>
      <c r="H94" s="140"/>
      <c r="I94" s="141"/>
      <c r="J94" s="141"/>
      <c r="K94" s="164"/>
      <c r="L94" s="165">
        <v>2015</v>
      </c>
      <c r="M94" s="146">
        <v>2136</v>
      </c>
      <c r="N94" s="145">
        <v>2000</v>
      </c>
      <c r="O94" s="146">
        <f>+N94*M94</f>
        <v>4272000</v>
      </c>
    </row>
    <row r="95" spans="1:15" x14ac:dyDescent="0.2">
      <c r="A95" s="166" t="s">
        <v>7</v>
      </c>
      <c r="B95" s="166"/>
      <c r="C95" s="225"/>
      <c r="D95" s="101" t="s">
        <v>3</v>
      </c>
      <c r="E95" s="101" t="s">
        <v>7</v>
      </c>
      <c r="F95" s="101"/>
      <c r="G95" s="149"/>
      <c r="H95" s="150"/>
      <c r="I95" s="151"/>
      <c r="J95" s="151"/>
      <c r="K95" s="152"/>
      <c r="L95" s="153"/>
      <c r="M95" s="146">
        <v>4000</v>
      </c>
      <c r="N95" s="145">
        <v>1000</v>
      </c>
      <c r="O95" s="146">
        <f>+N95*M95</f>
        <v>4000000</v>
      </c>
    </row>
    <row r="96" spans="1:15" x14ac:dyDescent="0.2">
      <c r="A96" s="167" t="s">
        <v>7</v>
      </c>
      <c r="B96" s="167"/>
      <c r="C96" s="226"/>
      <c r="D96" s="156" t="s">
        <v>167</v>
      </c>
      <c r="E96" s="8" t="s">
        <v>230</v>
      </c>
      <c r="F96" s="157"/>
      <c r="G96" s="158"/>
      <c r="H96" s="159"/>
      <c r="I96" s="160"/>
      <c r="J96" s="160"/>
      <c r="K96" s="161"/>
      <c r="L96" s="162"/>
      <c r="O96" s="146">
        <f>SUM(O94:O95)</f>
        <v>8272000</v>
      </c>
    </row>
    <row r="97" spans="1:15" x14ac:dyDescent="0.2">
      <c r="A97" s="163" t="s">
        <v>221</v>
      </c>
      <c r="B97" s="163"/>
      <c r="C97" s="224">
        <f>+C94+1</f>
        <v>31</v>
      </c>
      <c r="D97" s="136" t="s">
        <v>8</v>
      </c>
      <c r="E97" s="5" t="s">
        <v>67</v>
      </c>
      <c r="F97" s="137" t="s">
        <v>1</v>
      </c>
      <c r="G97" s="140">
        <v>1300000</v>
      </c>
      <c r="H97" s="139"/>
      <c r="I97" s="141"/>
      <c r="J97" s="141"/>
      <c r="K97" s="164"/>
      <c r="L97" s="165">
        <v>1983</v>
      </c>
      <c r="M97" s="144">
        <v>750</v>
      </c>
      <c r="N97" s="145">
        <v>1500</v>
      </c>
      <c r="O97" s="146">
        <f>+N97*M97</f>
        <v>1125000</v>
      </c>
    </row>
    <row r="98" spans="1:15" x14ac:dyDescent="0.2">
      <c r="A98" s="166" t="s">
        <v>221</v>
      </c>
      <c r="B98" s="166"/>
      <c r="C98" s="225"/>
      <c r="D98" s="101" t="s">
        <v>3</v>
      </c>
      <c r="E98" s="101" t="s">
        <v>12</v>
      </c>
      <c r="F98" s="101"/>
      <c r="G98" s="149"/>
      <c r="H98" s="150"/>
      <c r="I98" s="151"/>
      <c r="J98" s="151"/>
      <c r="K98" s="152"/>
      <c r="L98" s="153"/>
      <c r="M98" s="144">
        <v>250</v>
      </c>
      <c r="N98" s="145">
        <v>800</v>
      </c>
      <c r="O98" s="146">
        <f>+N98*M98</f>
        <v>200000</v>
      </c>
    </row>
    <row r="99" spans="1:15" x14ac:dyDescent="0.2">
      <c r="A99" s="167" t="s">
        <v>221</v>
      </c>
      <c r="B99" s="167"/>
      <c r="C99" s="226"/>
      <c r="D99" s="156" t="s">
        <v>167</v>
      </c>
      <c r="E99" s="8" t="s">
        <v>29</v>
      </c>
      <c r="F99" s="157"/>
      <c r="G99" s="158"/>
      <c r="H99" s="159"/>
      <c r="I99" s="160"/>
      <c r="J99" s="160"/>
      <c r="K99" s="161"/>
      <c r="L99" s="162"/>
      <c r="O99" s="146">
        <f>SUM(O97:O98)</f>
        <v>1325000</v>
      </c>
    </row>
    <row r="100" spans="1:15" x14ac:dyDescent="0.2">
      <c r="A100" s="163" t="s">
        <v>221</v>
      </c>
      <c r="B100" s="163"/>
      <c r="C100" s="224">
        <f>+C97+1</f>
        <v>32</v>
      </c>
      <c r="D100" s="136" t="s">
        <v>8</v>
      </c>
      <c r="E100" s="5" t="s">
        <v>68</v>
      </c>
      <c r="F100" s="137" t="s">
        <v>1</v>
      </c>
      <c r="G100" s="140">
        <v>34700000</v>
      </c>
      <c r="H100" s="139"/>
      <c r="I100" s="141"/>
      <c r="J100" s="141"/>
      <c r="K100" s="164"/>
      <c r="L100" s="165">
        <v>1975</v>
      </c>
      <c r="M100" s="144">
        <v>21000</v>
      </c>
      <c r="N100" s="145">
        <v>1500</v>
      </c>
      <c r="O100" s="146">
        <f>+N100*M100</f>
        <v>31500000</v>
      </c>
    </row>
    <row r="101" spans="1:15" x14ac:dyDescent="0.2">
      <c r="A101" s="166" t="s">
        <v>221</v>
      </c>
      <c r="B101" s="166"/>
      <c r="C101" s="225"/>
      <c r="D101" s="101" t="s">
        <v>3</v>
      </c>
      <c r="E101" s="101" t="s">
        <v>13</v>
      </c>
      <c r="F101" s="101"/>
      <c r="G101" s="149"/>
      <c r="H101" s="150"/>
      <c r="I101" s="151"/>
      <c r="J101" s="151"/>
      <c r="K101" s="152"/>
      <c r="L101" s="153"/>
      <c r="M101" s="144">
        <v>4000</v>
      </c>
      <c r="N101" s="145">
        <v>800</v>
      </c>
      <c r="O101" s="146">
        <f>+N101*M101</f>
        <v>3200000</v>
      </c>
    </row>
    <row r="102" spans="1:15" ht="12.75" customHeight="1" x14ac:dyDescent="0.2">
      <c r="A102" s="167" t="s">
        <v>221</v>
      </c>
      <c r="B102" s="167"/>
      <c r="C102" s="226"/>
      <c r="D102" s="156" t="s">
        <v>167</v>
      </c>
      <c r="E102" s="8" t="s">
        <v>213</v>
      </c>
      <c r="F102" s="157"/>
      <c r="G102" s="158"/>
      <c r="H102" s="159"/>
      <c r="I102" s="160"/>
      <c r="J102" s="160"/>
      <c r="K102" s="161"/>
      <c r="L102" s="162"/>
      <c r="O102" s="146">
        <f>SUM(O100:O101)</f>
        <v>34700000</v>
      </c>
    </row>
    <row r="103" spans="1:15" x14ac:dyDescent="0.2">
      <c r="A103" s="163" t="s">
        <v>221</v>
      </c>
      <c r="B103" s="163"/>
      <c r="C103" s="224">
        <f>+C100+1</f>
        <v>33</v>
      </c>
      <c r="D103" s="136" t="s">
        <v>8</v>
      </c>
      <c r="E103" s="5" t="s">
        <v>56</v>
      </c>
      <c r="F103" s="137" t="s">
        <v>1</v>
      </c>
      <c r="G103" s="140">
        <v>48000000</v>
      </c>
      <c r="H103" s="139"/>
      <c r="I103" s="141"/>
      <c r="J103" s="141"/>
      <c r="K103" s="164"/>
      <c r="L103" s="165">
        <v>1974</v>
      </c>
      <c r="M103" s="144">
        <v>35200</v>
      </c>
      <c r="N103" s="145">
        <v>1200</v>
      </c>
      <c r="O103" s="146">
        <f>+N103*M103</f>
        <v>42240000</v>
      </c>
    </row>
    <row r="104" spans="1:15" x14ac:dyDescent="0.2">
      <c r="A104" s="166" t="s">
        <v>221</v>
      </c>
      <c r="B104" s="166"/>
      <c r="C104" s="225"/>
      <c r="D104" s="101" t="s">
        <v>3</v>
      </c>
      <c r="E104" s="101" t="s">
        <v>12</v>
      </c>
      <c r="F104" s="101"/>
      <c r="G104" s="149"/>
      <c r="H104" s="150"/>
      <c r="I104" s="151"/>
      <c r="J104" s="151"/>
      <c r="K104" s="152"/>
      <c r="L104" s="153"/>
      <c r="M104" s="144">
        <v>7500</v>
      </c>
      <c r="N104" s="145">
        <v>800</v>
      </c>
      <c r="O104" s="146">
        <f>+N104*M104</f>
        <v>6000000</v>
      </c>
    </row>
    <row r="105" spans="1:15" ht="25.5" x14ac:dyDescent="0.2">
      <c r="A105" s="167" t="s">
        <v>221</v>
      </c>
      <c r="B105" s="167"/>
      <c r="C105" s="226"/>
      <c r="D105" s="156" t="s">
        <v>167</v>
      </c>
      <c r="E105" s="8" t="s">
        <v>136</v>
      </c>
      <c r="F105" s="157"/>
      <c r="G105" s="158"/>
      <c r="H105" s="159"/>
      <c r="I105" s="160"/>
      <c r="J105" s="160"/>
      <c r="K105" s="161"/>
      <c r="L105" s="162"/>
      <c r="O105" s="146">
        <f>SUM(O103:O104)</f>
        <v>48240000</v>
      </c>
    </row>
    <row r="106" spans="1:15" x14ac:dyDescent="0.2">
      <c r="A106" s="163" t="s">
        <v>221</v>
      </c>
      <c r="B106" s="163"/>
      <c r="C106" s="224">
        <f>+C103+1</f>
        <v>34</v>
      </c>
      <c r="D106" s="136" t="s">
        <v>8</v>
      </c>
      <c r="E106" s="5" t="s">
        <v>69</v>
      </c>
      <c r="F106" s="137" t="s">
        <v>1</v>
      </c>
      <c r="G106" s="140">
        <v>10900000</v>
      </c>
      <c r="H106" s="139"/>
      <c r="I106" s="141"/>
      <c r="J106" s="141"/>
      <c r="K106" s="164"/>
      <c r="L106" s="165">
        <v>1975</v>
      </c>
      <c r="M106" s="144">
        <v>7300</v>
      </c>
      <c r="N106" s="145">
        <v>1200</v>
      </c>
      <c r="O106" s="146">
        <f>+N106*M106</f>
        <v>8760000</v>
      </c>
    </row>
    <row r="107" spans="1:15" x14ac:dyDescent="0.2">
      <c r="A107" s="166" t="s">
        <v>221</v>
      </c>
      <c r="B107" s="166"/>
      <c r="C107" s="225"/>
      <c r="D107" s="101" t="s">
        <v>3</v>
      </c>
      <c r="E107" s="101" t="s">
        <v>13</v>
      </c>
      <c r="F107" s="101"/>
      <c r="G107" s="149"/>
      <c r="H107" s="150"/>
      <c r="I107" s="151"/>
      <c r="J107" s="151"/>
      <c r="K107" s="152"/>
      <c r="L107" s="153"/>
      <c r="M107" s="144">
        <v>2700</v>
      </c>
      <c r="N107" s="145">
        <v>800</v>
      </c>
      <c r="O107" s="146">
        <f>+N107*M107</f>
        <v>2160000</v>
      </c>
    </row>
    <row r="108" spans="1:15" x14ac:dyDescent="0.2">
      <c r="A108" s="167" t="s">
        <v>221</v>
      </c>
      <c r="B108" s="167"/>
      <c r="C108" s="226"/>
      <c r="D108" s="156" t="s">
        <v>167</v>
      </c>
      <c r="E108" s="8" t="s">
        <v>51</v>
      </c>
      <c r="F108" s="157"/>
      <c r="G108" s="158"/>
      <c r="H108" s="159"/>
      <c r="I108" s="160"/>
      <c r="J108" s="160"/>
      <c r="K108" s="161"/>
      <c r="L108" s="162"/>
      <c r="O108" s="146">
        <f>SUM(O106:O107)</f>
        <v>10920000</v>
      </c>
    </row>
    <row r="109" spans="1:15" x14ac:dyDescent="0.2">
      <c r="A109" s="163" t="s">
        <v>221</v>
      </c>
      <c r="B109" s="163"/>
      <c r="C109" s="224">
        <f>+C106+1</f>
        <v>35</v>
      </c>
      <c r="D109" s="136" t="s">
        <v>8</v>
      </c>
      <c r="E109" s="5" t="s">
        <v>70</v>
      </c>
      <c r="F109" s="137" t="s">
        <v>1</v>
      </c>
      <c r="G109" s="140">
        <v>15000000</v>
      </c>
      <c r="H109" s="139"/>
      <c r="I109" s="141"/>
      <c r="J109" s="141"/>
      <c r="K109" s="164"/>
      <c r="L109" s="165">
        <v>1975</v>
      </c>
      <c r="M109" s="144">
        <v>9500</v>
      </c>
      <c r="N109" s="145">
        <v>1500</v>
      </c>
      <c r="O109" s="146">
        <f>+N109*M109</f>
        <v>14250000</v>
      </c>
    </row>
    <row r="110" spans="1:15" x14ac:dyDescent="0.2">
      <c r="A110" s="166" t="s">
        <v>221</v>
      </c>
      <c r="B110" s="166"/>
      <c r="C110" s="225"/>
      <c r="D110" s="101" t="s">
        <v>3</v>
      </c>
      <c r="E110" s="101" t="s">
        <v>13</v>
      </c>
      <c r="F110" s="101"/>
      <c r="G110" s="149"/>
      <c r="H110" s="150"/>
      <c r="I110" s="151"/>
      <c r="J110" s="151"/>
      <c r="K110" s="152"/>
      <c r="L110" s="153"/>
      <c r="M110" s="144">
        <v>1000</v>
      </c>
      <c r="N110" s="145">
        <v>800</v>
      </c>
      <c r="O110" s="146">
        <f>+N110*M110</f>
        <v>800000</v>
      </c>
    </row>
    <row r="111" spans="1:15" x14ac:dyDescent="0.2">
      <c r="A111" s="167" t="s">
        <v>221</v>
      </c>
      <c r="B111" s="167"/>
      <c r="C111" s="226"/>
      <c r="D111" s="156" t="s">
        <v>167</v>
      </c>
      <c r="E111" s="8" t="s">
        <v>29</v>
      </c>
      <c r="F111" s="157"/>
      <c r="G111" s="158"/>
      <c r="H111" s="159"/>
      <c r="I111" s="160"/>
      <c r="J111" s="160"/>
      <c r="K111" s="161"/>
      <c r="L111" s="162"/>
      <c r="O111" s="146">
        <f>SUM(O109:O110)</f>
        <v>15050000</v>
      </c>
    </row>
    <row r="112" spans="1:15" x14ac:dyDescent="0.2">
      <c r="A112" s="163" t="s">
        <v>221</v>
      </c>
      <c r="B112" s="163"/>
      <c r="C112" s="224">
        <f>+C109+1</f>
        <v>36</v>
      </c>
      <c r="D112" s="136" t="s">
        <v>8</v>
      </c>
      <c r="E112" s="5" t="s">
        <v>155</v>
      </c>
      <c r="F112" s="137" t="s">
        <v>1</v>
      </c>
      <c r="G112" s="140">
        <v>18000000</v>
      </c>
      <c r="H112" s="139"/>
      <c r="I112" s="141"/>
      <c r="J112" s="141"/>
      <c r="K112" s="164"/>
      <c r="L112" s="165">
        <v>1975</v>
      </c>
      <c r="M112" s="144">
        <v>9640</v>
      </c>
      <c r="N112" s="145">
        <v>1500</v>
      </c>
      <c r="O112" s="146">
        <f>+N112*M112</f>
        <v>14460000</v>
      </c>
    </row>
    <row r="113" spans="1:15" x14ac:dyDescent="0.2">
      <c r="A113" s="166" t="s">
        <v>221</v>
      </c>
      <c r="B113" s="166"/>
      <c r="C113" s="225"/>
      <c r="D113" s="101" t="s">
        <v>3</v>
      </c>
      <c r="E113" s="101" t="s">
        <v>13</v>
      </c>
      <c r="F113" s="101"/>
      <c r="G113" s="149"/>
      <c r="H113" s="150"/>
      <c r="I113" s="151"/>
      <c r="J113" s="151"/>
      <c r="K113" s="152"/>
      <c r="L113" s="153"/>
      <c r="M113" s="144">
        <f>1835+5500</f>
        <v>7335</v>
      </c>
      <c r="N113" s="145">
        <v>500</v>
      </c>
      <c r="O113" s="146">
        <f>+N113*M113</f>
        <v>3667500</v>
      </c>
    </row>
    <row r="114" spans="1:15" ht="25.5" x14ac:dyDescent="0.2">
      <c r="A114" s="167" t="s">
        <v>221</v>
      </c>
      <c r="B114" s="167"/>
      <c r="C114" s="226"/>
      <c r="D114" s="156" t="s">
        <v>167</v>
      </c>
      <c r="E114" s="8" t="s">
        <v>134</v>
      </c>
      <c r="F114" s="157"/>
      <c r="G114" s="158"/>
      <c r="H114" s="159"/>
      <c r="I114" s="160"/>
      <c r="J114" s="160"/>
      <c r="K114" s="161"/>
      <c r="L114" s="162"/>
      <c r="O114" s="146">
        <f>SUM(O112:O113)</f>
        <v>18127500</v>
      </c>
    </row>
    <row r="115" spans="1:15" x14ac:dyDescent="0.2">
      <c r="A115" s="163" t="s">
        <v>221</v>
      </c>
      <c r="B115" s="163"/>
      <c r="C115" s="224">
        <f>+C112+1</f>
        <v>37</v>
      </c>
      <c r="D115" s="136" t="s">
        <v>8</v>
      </c>
      <c r="E115" s="5" t="s">
        <v>71</v>
      </c>
      <c r="F115" s="137" t="s">
        <v>1</v>
      </c>
      <c r="G115" s="140">
        <v>2000000</v>
      </c>
      <c r="H115" s="139"/>
      <c r="I115" s="141"/>
      <c r="J115" s="141"/>
      <c r="K115" s="164"/>
      <c r="L115" s="165">
        <v>1976</v>
      </c>
      <c r="M115" s="144">
        <v>1260</v>
      </c>
      <c r="N115" s="145">
        <v>1500</v>
      </c>
      <c r="O115" s="146">
        <f>+N115*M115</f>
        <v>1890000</v>
      </c>
    </row>
    <row r="116" spans="1:15" x14ac:dyDescent="0.2">
      <c r="A116" s="166" t="s">
        <v>221</v>
      </c>
      <c r="B116" s="166"/>
      <c r="C116" s="225"/>
      <c r="D116" s="101" t="s">
        <v>3</v>
      </c>
      <c r="E116" s="101" t="s">
        <v>5</v>
      </c>
      <c r="F116" s="101"/>
      <c r="G116" s="149"/>
      <c r="H116" s="150"/>
      <c r="I116" s="151"/>
      <c r="J116" s="151"/>
      <c r="K116" s="152"/>
      <c r="L116" s="153"/>
      <c r="M116" s="144">
        <v>200</v>
      </c>
      <c r="N116" s="145">
        <v>800</v>
      </c>
      <c r="O116" s="146">
        <f>+N116*M116</f>
        <v>160000</v>
      </c>
    </row>
    <row r="117" spans="1:15" x14ac:dyDescent="0.2">
      <c r="A117" s="167" t="s">
        <v>221</v>
      </c>
      <c r="B117" s="167"/>
      <c r="C117" s="226"/>
      <c r="D117" s="156" t="s">
        <v>167</v>
      </c>
      <c r="E117" s="8" t="s">
        <v>23</v>
      </c>
      <c r="F117" s="157"/>
      <c r="G117" s="158"/>
      <c r="H117" s="159"/>
      <c r="I117" s="160"/>
      <c r="J117" s="160"/>
      <c r="K117" s="161"/>
      <c r="L117" s="162"/>
      <c r="M117" s="174"/>
      <c r="O117" s="146">
        <f>SUM(O115:O116)</f>
        <v>2050000</v>
      </c>
    </row>
    <row r="118" spans="1:15" x14ac:dyDescent="0.2">
      <c r="A118" s="163" t="s">
        <v>221</v>
      </c>
      <c r="B118" s="163"/>
      <c r="C118" s="224">
        <f>+C115+1</f>
        <v>38</v>
      </c>
      <c r="D118" s="136" t="s">
        <v>8</v>
      </c>
      <c r="E118" s="5" t="s">
        <v>72</v>
      </c>
      <c r="F118" s="137" t="s">
        <v>1</v>
      </c>
      <c r="G118" s="140">
        <v>1900000</v>
      </c>
      <c r="H118" s="139"/>
      <c r="I118" s="141"/>
      <c r="J118" s="141"/>
      <c r="K118" s="164"/>
      <c r="L118" s="165">
        <v>1976</v>
      </c>
      <c r="M118" s="144">
        <v>1100</v>
      </c>
      <c r="N118" s="145">
        <v>1500</v>
      </c>
      <c r="O118" s="146">
        <f>+N118*M118</f>
        <v>1650000</v>
      </c>
    </row>
    <row r="119" spans="1:15" x14ac:dyDescent="0.2">
      <c r="A119" s="166" t="s">
        <v>221</v>
      </c>
      <c r="B119" s="166"/>
      <c r="C119" s="225"/>
      <c r="D119" s="101" t="s">
        <v>3</v>
      </c>
      <c r="E119" s="101" t="s">
        <v>5</v>
      </c>
      <c r="F119" s="101"/>
      <c r="G119" s="149"/>
      <c r="H119" s="150"/>
      <c r="I119" s="151"/>
      <c r="J119" s="151"/>
      <c r="K119" s="152"/>
      <c r="L119" s="153"/>
      <c r="M119" s="144">
        <v>290</v>
      </c>
      <c r="N119" s="145">
        <v>800</v>
      </c>
      <c r="O119" s="146">
        <f>+N119*M119</f>
        <v>232000</v>
      </c>
    </row>
    <row r="120" spans="1:15" x14ac:dyDescent="0.2">
      <c r="A120" s="167" t="s">
        <v>221</v>
      </c>
      <c r="B120" s="167"/>
      <c r="C120" s="226"/>
      <c r="D120" s="156" t="s">
        <v>167</v>
      </c>
      <c r="E120" s="8" t="s">
        <v>23</v>
      </c>
      <c r="F120" s="157"/>
      <c r="G120" s="158"/>
      <c r="H120" s="159"/>
      <c r="I120" s="160"/>
      <c r="J120" s="160"/>
      <c r="K120" s="161"/>
      <c r="L120" s="162"/>
      <c r="M120" s="174"/>
      <c r="O120" s="146">
        <f>SUM(O118:O119)</f>
        <v>1882000</v>
      </c>
    </row>
    <row r="121" spans="1:15" x14ac:dyDescent="0.2">
      <c r="A121" s="163" t="s">
        <v>221</v>
      </c>
      <c r="B121" s="163"/>
      <c r="C121" s="224">
        <f>+C118+1</f>
        <v>39</v>
      </c>
      <c r="D121" s="136" t="s">
        <v>8</v>
      </c>
      <c r="E121" s="5" t="s">
        <v>73</v>
      </c>
      <c r="F121" s="137" t="s">
        <v>1</v>
      </c>
      <c r="G121" s="140">
        <v>3300000</v>
      </c>
      <c r="H121" s="139"/>
      <c r="I121" s="141"/>
      <c r="J121" s="141"/>
      <c r="K121" s="164"/>
      <c r="L121" s="165">
        <v>1976</v>
      </c>
      <c r="M121" s="144">
        <v>2080</v>
      </c>
      <c r="N121" s="145">
        <v>1500</v>
      </c>
      <c r="O121" s="146">
        <f>+N121*M121</f>
        <v>3120000</v>
      </c>
    </row>
    <row r="122" spans="1:15" x14ac:dyDescent="0.2">
      <c r="A122" s="166" t="s">
        <v>221</v>
      </c>
      <c r="B122" s="166"/>
      <c r="C122" s="225"/>
      <c r="D122" s="101" t="s">
        <v>3</v>
      </c>
      <c r="E122" s="101" t="s">
        <v>5</v>
      </c>
      <c r="F122" s="101"/>
      <c r="G122" s="149"/>
      <c r="H122" s="150"/>
      <c r="I122" s="151"/>
      <c r="J122" s="151"/>
      <c r="K122" s="152"/>
      <c r="L122" s="153"/>
      <c r="M122" s="144">
        <v>290</v>
      </c>
      <c r="N122" s="145">
        <v>800</v>
      </c>
      <c r="O122" s="146">
        <f>+N122*M122</f>
        <v>232000</v>
      </c>
    </row>
    <row r="123" spans="1:15" x14ac:dyDescent="0.2">
      <c r="A123" s="167" t="s">
        <v>221</v>
      </c>
      <c r="B123" s="167"/>
      <c r="C123" s="226"/>
      <c r="D123" s="156" t="s">
        <v>167</v>
      </c>
      <c r="E123" s="8" t="s">
        <v>29</v>
      </c>
      <c r="F123" s="157"/>
      <c r="G123" s="158"/>
      <c r="H123" s="159"/>
      <c r="I123" s="160"/>
      <c r="J123" s="160"/>
      <c r="K123" s="161"/>
      <c r="L123" s="162"/>
      <c r="O123" s="146">
        <f>SUM(O121:O122)</f>
        <v>3352000</v>
      </c>
    </row>
    <row r="124" spans="1:15" x14ac:dyDescent="0.2">
      <c r="A124" s="163" t="s">
        <v>221</v>
      </c>
      <c r="B124" s="163"/>
      <c r="C124" s="224">
        <f>+C121+1</f>
        <v>40</v>
      </c>
      <c r="D124" s="136" t="s">
        <v>8</v>
      </c>
      <c r="E124" s="5" t="s">
        <v>74</v>
      </c>
      <c r="F124" s="137" t="s">
        <v>1</v>
      </c>
      <c r="G124" s="140">
        <v>3200000</v>
      </c>
      <c r="H124" s="139"/>
      <c r="I124" s="141"/>
      <c r="J124" s="141"/>
      <c r="K124" s="164"/>
      <c r="L124" s="165">
        <v>1975</v>
      </c>
      <c r="M124" s="144">
        <v>2000</v>
      </c>
      <c r="N124" s="145">
        <v>1500</v>
      </c>
      <c r="O124" s="146">
        <f>+N124*M124</f>
        <v>3000000</v>
      </c>
    </row>
    <row r="125" spans="1:15" x14ac:dyDescent="0.2">
      <c r="A125" s="166" t="s">
        <v>221</v>
      </c>
      <c r="B125" s="166"/>
      <c r="C125" s="225"/>
      <c r="D125" s="101" t="s">
        <v>3</v>
      </c>
      <c r="E125" s="101" t="s">
        <v>5</v>
      </c>
      <c r="F125" s="101"/>
      <c r="G125" s="149"/>
      <c r="H125" s="150"/>
      <c r="I125" s="151"/>
      <c r="J125" s="151"/>
      <c r="K125" s="152"/>
      <c r="L125" s="153"/>
      <c r="M125" s="144">
        <v>300</v>
      </c>
      <c r="N125" s="145">
        <v>800</v>
      </c>
      <c r="O125" s="146">
        <f>+N125*M125</f>
        <v>240000</v>
      </c>
    </row>
    <row r="126" spans="1:15" x14ac:dyDescent="0.2">
      <c r="A126" s="167" t="s">
        <v>221</v>
      </c>
      <c r="B126" s="167"/>
      <c r="C126" s="226"/>
      <c r="D126" s="156" t="s">
        <v>167</v>
      </c>
      <c r="E126" s="8" t="s">
        <v>23</v>
      </c>
      <c r="F126" s="157"/>
      <c r="G126" s="158"/>
      <c r="H126" s="159"/>
      <c r="I126" s="160"/>
      <c r="J126" s="160"/>
      <c r="K126" s="161"/>
      <c r="L126" s="162"/>
      <c r="O126" s="146">
        <f>SUM(O124:O125)</f>
        <v>3240000</v>
      </c>
    </row>
    <row r="127" spans="1:15" x14ac:dyDescent="0.2">
      <c r="A127" s="163" t="s">
        <v>221</v>
      </c>
      <c r="B127" s="163"/>
      <c r="C127" s="224">
        <f>+C124+1</f>
        <v>41</v>
      </c>
      <c r="D127" s="136" t="s">
        <v>8</v>
      </c>
      <c r="E127" s="5" t="s">
        <v>75</v>
      </c>
      <c r="F127" s="137" t="s">
        <v>1</v>
      </c>
      <c r="G127" s="140">
        <v>7500000</v>
      </c>
      <c r="H127" s="139"/>
      <c r="I127" s="141"/>
      <c r="J127" s="141"/>
      <c r="K127" s="164"/>
      <c r="L127" s="165">
        <v>1975</v>
      </c>
      <c r="M127" s="144">
        <v>4500</v>
      </c>
      <c r="N127" s="145">
        <v>1300</v>
      </c>
      <c r="O127" s="146">
        <f>+N127*M127</f>
        <v>5850000</v>
      </c>
    </row>
    <row r="128" spans="1:15" x14ac:dyDescent="0.2">
      <c r="A128" s="166" t="s">
        <v>221</v>
      </c>
      <c r="B128" s="166"/>
      <c r="C128" s="225"/>
      <c r="D128" s="101" t="s">
        <v>3</v>
      </c>
      <c r="E128" s="101" t="s">
        <v>12</v>
      </c>
      <c r="F128" s="101"/>
      <c r="G128" s="149"/>
      <c r="H128" s="150"/>
      <c r="I128" s="151"/>
      <c r="J128" s="151"/>
      <c r="K128" s="152"/>
      <c r="L128" s="153"/>
      <c r="M128" s="144">
        <v>2000</v>
      </c>
      <c r="N128" s="145">
        <v>800</v>
      </c>
      <c r="O128" s="146">
        <f>+N128*M128</f>
        <v>1600000</v>
      </c>
    </row>
    <row r="129" spans="1:15" x14ac:dyDescent="0.2">
      <c r="A129" s="167" t="s">
        <v>221</v>
      </c>
      <c r="B129" s="167"/>
      <c r="C129" s="226"/>
      <c r="D129" s="156" t="s">
        <v>167</v>
      </c>
      <c r="E129" s="8" t="s">
        <v>27</v>
      </c>
      <c r="F129" s="157"/>
      <c r="G129" s="158"/>
      <c r="H129" s="159"/>
      <c r="I129" s="160"/>
      <c r="J129" s="160"/>
      <c r="K129" s="161"/>
      <c r="L129" s="162"/>
      <c r="O129" s="146">
        <f>SUM(O127:O128)</f>
        <v>7450000</v>
      </c>
    </row>
    <row r="130" spans="1:15" x14ac:dyDescent="0.2">
      <c r="A130" s="163" t="s">
        <v>221</v>
      </c>
      <c r="B130" s="163"/>
      <c r="C130" s="224">
        <f>+C127+1</f>
        <v>42</v>
      </c>
      <c r="D130" s="136" t="s">
        <v>8</v>
      </c>
      <c r="E130" s="5" t="s">
        <v>76</v>
      </c>
      <c r="F130" s="137" t="s">
        <v>1</v>
      </c>
      <c r="G130" s="140">
        <v>800000</v>
      </c>
      <c r="H130" s="139"/>
      <c r="I130" s="141"/>
      <c r="J130" s="141"/>
      <c r="K130" s="164"/>
      <c r="L130" s="165">
        <v>1975</v>
      </c>
      <c r="M130" s="144">
        <v>400</v>
      </c>
      <c r="N130" s="145">
        <v>1500</v>
      </c>
      <c r="O130" s="146">
        <f>+N130*M130</f>
        <v>600000</v>
      </c>
    </row>
    <row r="131" spans="1:15" x14ac:dyDescent="0.2">
      <c r="A131" s="166" t="s">
        <v>221</v>
      </c>
      <c r="B131" s="166"/>
      <c r="C131" s="225"/>
      <c r="D131" s="101" t="s">
        <v>3</v>
      </c>
      <c r="E131" s="101" t="s">
        <v>12</v>
      </c>
      <c r="F131" s="101"/>
      <c r="G131" s="149"/>
      <c r="H131" s="150"/>
      <c r="I131" s="151"/>
      <c r="J131" s="151"/>
      <c r="K131" s="152"/>
      <c r="L131" s="153"/>
      <c r="M131" s="144">
        <v>200</v>
      </c>
      <c r="N131" s="145">
        <v>800</v>
      </c>
      <c r="O131" s="146">
        <f>+N131*M131</f>
        <v>160000</v>
      </c>
    </row>
    <row r="132" spans="1:15" x14ac:dyDescent="0.2">
      <c r="A132" s="167" t="s">
        <v>221</v>
      </c>
      <c r="B132" s="167"/>
      <c r="C132" s="226"/>
      <c r="D132" s="156" t="s">
        <v>167</v>
      </c>
      <c r="E132" s="8" t="s">
        <v>120</v>
      </c>
      <c r="F132" s="157"/>
      <c r="G132" s="158"/>
      <c r="H132" s="159"/>
      <c r="I132" s="160"/>
      <c r="J132" s="160"/>
      <c r="K132" s="161"/>
      <c r="L132" s="162"/>
      <c r="O132" s="146">
        <f>SUM(O130:O131)</f>
        <v>760000</v>
      </c>
    </row>
    <row r="133" spans="1:15" x14ac:dyDescent="0.2">
      <c r="A133" s="163" t="s">
        <v>221</v>
      </c>
      <c r="B133" s="163"/>
      <c r="C133" s="224">
        <f>+C130+1</f>
        <v>43</v>
      </c>
      <c r="D133" s="136" t="s">
        <v>8</v>
      </c>
      <c r="E133" s="5" t="s">
        <v>77</v>
      </c>
      <c r="F133" s="137" t="s">
        <v>1</v>
      </c>
      <c r="G133" s="140">
        <v>15800000</v>
      </c>
      <c r="H133" s="139"/>
      <c r="I133" s="141"/>
      <c r="J133" s="141"/>
      <c r="K133" s="164"/>
      <c r="L133" s="165">
        <v>1983</v>
      </c>
      <c r="M133" s="144">
        <v>6500</v>
      </c>
      <c r="N133" s="145">
        <v>1200</v>
      </c>
      <c r="O133" s="146">
        <f>+N133*M133</f>
        <v>7800000</v>
      </c>
    </row>
    <row r="134" spans="1:15" x14ac:dyDescent="0.2">
      <c r="A134" s="166" t="s">
        <v>221</v>
      </c>
      <c r="B134" s="166"/>
      <c r="C134" s="225"/>
      <c r="D134" s="101" t="s">
        <v>3</v>
      </c>
      <c r="E134" s="101" t="s">
        <v>13</v>
      </c>
      <c r="F134" s="101"/>
      <c r="G134" s="149"/>
      <c r="H134" s="150"/>
      <c r="I134" s="151"/>
      <c r="J134" s="151"/>
      <c r="K134" s="152"/>
      <c r="L134" s="153"/>
      <c r="M134" s="144">
        <v>10000</v>
      </c>
      <c r="N134" s="145">
        <v>800</v>
      </c>
      <c r="O134" s="146">
        <f>+N134*M134</f>
        <v>8000000</v>
      </c>
    </row>
    <row r="135" spans="1:15" ht="25.5" customHeight="1" x14ac:dyDescent="0.2">
      <c r="A135" s="167" t="s">
        <v>221</v>
      </c>
      <c r="B135" s="167"/>
      <c r="C135" s="226"/>
      <c r="D135" s="156" t="s">
        <v>167</v>
      </c>
      <c r="E135" s="8" t="s">
        <v>135</v>
      </c>
      <c r="F135" s="157"/>
      <c r="G135" s="158"/>
      <c r="H135" s="159"/>
      <c r="I135" s="160"/>
      <c r="J135" s="160"/>
      <c r="K135" s="161"/>
      <c r="L135" s="162"/>
      <c r="O135" s="146">
        <f>SUM(O133:O134)</f>
        <v>15800000</v>
      </c>
    </row>
    <row r="136" spans="1:15" x14ac:dyDescent="0.2">
      <c r="A136" s="163" t="s">
        <v>221</v>
      </c>
      <c r="B136" s="163"/>
      <c r="C136" s="224">
        <f>+C133+1</f>
        <v>44</v>
      </c>
      <c r="D136" s="136" t="s">
        <v>8</v>
      </c>
      <c r="E136" s="5" t="s">
        <v>78</v>
      </c>
      <c r="F136" s="137" t="s">
        <v>1</v>
      </c>
      <c r="G136" s="140">
        <v>6800000</v>
      </c>
      <c r="H136" s="139"/>
      <c r="I136" s="141"/>
      <c r="J136" s="141"/>
      <c r="K136" s="164"/>
      <c r="L136" s="165">
        <v>1978</v>
      </c>
      <c r="M136" s="144">
        <v>3480</v>
      </c>
      <c r="N136" s="145">
        <v>1350</v>
      </c>
      <c r="O136" s="146">
        <f>+N136*M136</f>
        <v>4698000</v>
      </c>
    </row>
    <row r="137" spans="1:15" x14ac:dyDescent="0.2">
      <c r="A137" s="166" t="s">
        <v>221</v>
      </c>
      <c r="B137" s="166"/>
      <c r="C137" s="225"/>
      <c r="D137" s="101" t="s">
        <v>3</v>
      </c>
      <c r="E137" s="101" t="s">
        <v>12</v>
      </c>
      <c r="F137" s="101"/>
      <c r="G137" s="149"/>
      <c r="H137" s="150"/>
      <c r="I137" s="151"/>
      <c r="J137" s="151"/>
      <c r="K137" s="152"/>
      <c r="L137" s="153"/>
      <c r="M137" s="144">
        <f>2150+545</f>
        <v>2695</v>
      </c>
      <c r="N137" s="145">
        <v>800</v>
      </c>
      <c r="O137" s="146">
        <f>+N137*M137</f>
        <v>2156000</v>
      </c>
    </row>
    <row r="138" spans="1:15" x14ac:dyDescent="0.2">
      <c r="A138" s="167" t="s">
        <v>221</v>
      </c>
      <c r="B138" s="167"/>
      <c r="C138" s="226"/>
      <c r="D138" s="156" t="s">
        <v>167</v>
      </c>
      <c r="E138" s="8" t="s">
        <v>19</v>
      </c>
      <c r="F138" s="157"/>
      <c r="G138" s="158"/>
      <c r="H138" s="159"/>
      <c r="I138" s="160"/>
      <c r="J138" s="160"/>
      <c r="K138" s="161"/>
      <c r="L138" s="162"/>
      <c r="M138" s="174"/>
      <c r="O138" s="146">
        <f>SUM(O136:O137)</f>
        <v>6854000</v>
      </c>
    </row>
    <row r="139" spans="1:15" x14ac:dyDescent="0.2">
      <c r="A139" s="163" t="s">
        <v>221</v>
      </c>
      <c r="B139" s="163"/>
      <c r="C139" s="224">
        <f>+C136+1</f>
        <v>45</v>
      </c>
      <c r="D139" s="136" t="s">
        <v>8</v>
      </c>
      <c r="E139" s="5" t="s">
        <v>156</v>
      </c>
      <c r="F139" s="137" t="s">
        <v>1</v>
      </c>
      <c r="G139" s="140">
        <v>8800000</v>
      </c>
      <c r="H139" s="139"/>
      <c r="I139" s="141"/>
      <c r="J139" s="141"/>
      <c r="K139" s="164"/>
      <c r="L139" s="165">
        <v>2000</v>
      </c>
      <c r="M139" s="144">
        <v>4000</v>
      </c>
      <c r="N139" s="145">
        <v>1600</v>
      </c>
      <c r="O139" s="146">
        <f>+N139*M139</f>
        <v>6400000</v>
      </c>
    </row>
    <row r="140" spans="1:15" x14ac:dyDescent="0.2">
      <c r="A140" s="166" t="s">
        <v>221</v>
      </c>
      <c r="B140" s="166"/>
      <c r="C140" s="225"/>
      <c r="D140" s="101" t="s">
        <v>3</v>
      </c>
      <c r="E140" s="101" t="s">
        <v>12</v>
      </c>
      <c r="F140" s="101"/>
      <c r="G140" s="149"/>
      <c r="H140" s="150"/>
      <c r="I140" s="151"/>
      <c r="J140" s="151"/>
      <c r="K140" s="152"/>
      <c r="L140" s="153"/>
      <c r="M140" s="144">
        <v>3000</v>
      </c>
      <c r="N140" s="145">
        <v>800</v>
      </c>
      <c r="O140" s="146">
        <f>+N140*M140</f>
        <v>2400000</v>
      </c>
    </row>
    <row r="141" spans="1:15" x14ac:dyDescent="0.2">
      <c r="A141" s="167" t="s">
        <v>221</v>
      </c>
      <c r="B141" s="167"/>
      <c r="C141" s="226"/>
      <c r="D141" s="156" t="s">
        <v>167</v>
      </c>
      <c r="E141" s="8" t="s">
        <v>121</v>
      </c>
      <c r="F141" s="157"/>
      <c r="G141" s="158"/>
      <c r="H141" s="159"/>
      <c r="I141" s="160"/>
      <c r="J141" s="160"/>
      <c r="K141" s="161"/>
      <c r="L141" s="162"/>
      <c r="O141" s="146">
        <f>SUM(O139:O140)</f>
        <v>8800000</v>
      </c>
    </row>
    <row r="142" spans="1:15" x14ac:dyDescent="0.2">
      <c r="A142" s="163" t="s">
        <v>221</v>
      </c>
      <c r="B142" s="163"/>
      <c r="C142" s="224">
        <f>+C139+1</f>
        <v>46</v>
      </c>
      <c r="D142" s="136" t="s">
        <v>8</v>
      </c>
      <c r="E142" s="5" t="s">
        <v>153</v>
      </c>
      <c r="F142" s="137" t="s">
        <v>1</v>
      </c>
      <c r="G142" s="140">
        <v>3200000</v>
      </c>
      <c r="H142" s="139"/>
      <c r="I142" s="141"/>
      <c r="J142" s="141"/>
      <c r="K142" s="164"/>
      <c r="L142" s="165">
        <v>1986</v>
      </c>
      <c r="M142" s="144">
        <f>1155+270+275</f>
        <v>1700</v>
      </c>
      <c r="N142" s="145">
        <v>1500</v>
      </c>
      <c r="O142" s="146">
        <f>+N142*M142</f>
        <v>2550000</v>
      </c>
    </row>
    <row r="143" spans="1:15" x14ac:dyDescent="0.2">
      <c r="A143" s="166" t="s">
        <v>221</v>
      </c>
      <c r="B143" s="166"/>
      <c r="C143" s="225"/>
      <c r="D143" s="101" t="s">
        <v>3</v>
      </c>
      <c r="E143" s="101" t="s">
        <v>5</v>
      </c>
      <c r="F143" s="101"/>
      <c r="G143" s="149"/>
      <c r="H143" s="150"/>
      <c r="I143" s="151"/>
      <c r="J143" s="151"/>
      <c r="K143" s="152"/>
      <c r="L143" s="153"/>
      <c r="M143" s="144">
        <v>800</v>
      </c>
      <c r="N143" s="145">
        <v>800</v>
      </c>
      <c r="O143" s="146">
        <f>+N143*M143</f>
        <v>640000</v>
      </c>
    </row>
    <row r="144" spans="1:15" x14ac:dyDescent="0.2">
      <c r="A144" s="167" t="s">
        <v>221</v>
      </c>
      <c r="B144" s="167"/>
      <c r="C144" s="226"/>
      <c r="D144" s="156" t="s">
        <v>167</v>
      </c>
      <c r="E144" s="8" t="s">
        <v>121</v>
      </c>
      <c r="F144" s="157"/>
      <c r="G144" s="158"/>
      <c r="H144" s="159"/>
      <c r="I144" s="160"/>
      <c r="J144" s="160"/>
      <c r="K144" s="161"/>
      <c r="L144" s="162"/>
      <c r="O144" s="146">
        <f>SUM(O142:O143)</f>
        <v>3190000</v>
      </c>
    </row>
    <row r="145" spans="1:16" x14ac:dyDescent="0.2">
      <c r="A145" s="163" t="s">
        <v>221</v>
      </c>
      <c r="B145" s="163"/>
      <c r="C145" s="224">
        <f>+C142+1</f>
        <v>47</v>
      </c>
      <c r="D145" s="136" t="s">
        <v>8</v>
      </c>
      <c r="E145" s="5" t="s">
        <v>28</v>
      </c>
      <c r="F145" s="137" t="s">
        <v>1</v>
      </c>
      <c r="G145" s="140">
        <v>100000000</v>
      </c>
      <c r="H145" s="139"/>
      <c r="I145" s="141"/>
      <c r="J145" s="141"/>
      <c r="K145" s="164"/>
      <c r="L145" s="165">
        <v>1986</v>
      </c>
      <c r="M145" s="144">
        <v>52000</v>
      </c>
      <c r="N145" s="145">
        <v>1800</v>
      </c>
      <c r="O145" s="146">
        <f>+N145*M145</f>
        <v>93600000</v>
      </c>
    </row>
    <row r="146" spans="1:16" x14ac:dyDescent="0.2">
      <c r="A146" s="166" t="s">
        <v>221</v>
      </c>
      <c r="B146" s="166"/>
      <c r="C146" s="225"/>
      <c r="D146" s="101" t="s">
        <v>3</v>
      </c>
      <c r="E146" s="101" t="s">
        <v>13</v>
      </c>
      <c r="F146" s="101"/>
      <c r="G146" s="149"/>
      <c r="H146" s="150"/>
      <c r="I146" s="151"/>
      <c r="J146" s="151"/>
      <c r="K146" s="152"/>
      <c r="L146" s="153"/>
      <c r="M146" s="144">
        <v>13400</v>
      </c>
      <c r="N146" s="145">
        <v>800</v>
      </c>
      <c r="O146" s="146">
        <f>+N146*M146</f>
        <v>10720000</v>
      </c>
    </row>
    <row r="147" spans="1:16" ht="25.5" customHeight="1" x14ac:dyDescent="0.2">
      <c r="A147" s="167" t="s">
        <v>221</v>
      </c>
      <c r="B147" s="167"/>
      <c r="C147" s="226"/>
      <c r="D147" s="156" t="s">
        <v>167</v>
      </c>
      <c r="E147" s="8" t="s">
        <v>214</v>
      </c>
      <c r="F147" s="157"/>
      <c r="G147" s="158"/>
      <c r="H147" s="159"/>
      <c r="I147" s="160"/>
      <c r="J147" s="160"/>
      <c r="K147" s="161"/>
      <c r="L147" s="162"/>
      <c r="O147" s="146">
        <f>SUM(O145:O146)</f>
        <v>104320000</v>
      </c>
    </row>
    <row r="148" spans="1:16" x14ac:dyDescent="0.2">
      <c r="A148" s="163" t="s">
        <v>7</v>
      </c>
      <c r="B148" s="163"/>
      <c r="C148" s="224">
        <f>+C145+1</f>
        <v>48</v>
      </c>
      <c r="D148" s="136" t="s">
        <v>8</v>
      </c>
      <c r="E148" s="5" t="s">
        <v>194</v>
      </c>
      <c r="F148" s="137" t="s">
        <v>1</v>
      </c>
      <c r="G148" s="138"/>
      <c r="H148" s="140">
        <v>5600000</v>
      </c>
      <c r="I148" s="141"/>
      <c r="J148" s="141"/>
      <c r="K148" s="141"/>
      <c r="L148" s="165">
        <v>1976</v>
      </c>
      <c r="M148" s="144">
        <v>7000</v>
      </c>
      <c r="N148" s="145">
        <v>800</v>
      </c>
      <c r="O148" s="146">
        <f>+N148*M148</f>
        <v>5600000</v>
      </c>
      <c r="P148" s="146"/>
    </row>
    <row r="149" spans="1:16" x14ac:dyDescent="0.2">
      <c r="A149" s="166" t="s">
        <v>7</v>
      </c>
      <c r="B149" s="166"/>
      <c r="C149" s="225"/>
      <c r="D149" s="46" t="s">
        <v>3</v>
      </c>
      <c r="E149" s="101" t="s">
        <v>195</v>
      </c>
      <c r="F149" s="101"/>
      <c r="G149" s="149"/>
      <c r="H149" s="175"/>
      <c r="I149" s="151"/>
      <c r="J149" s="151"/>
      <c r="K149" s="151"/>
      <c r="L149" s="153"/>
      <c r="M149" s="176"/>
      <c r="N149" s="146"/>
      <c r="O149" s="146">
        <f>+N149*M149</f>
        <v>0</v>
      </c>
      <c r="P149" s="146"/>
    </row>
    <row r="150" spans="1:16" x14ac:dyDescent="0.2">
      <c r="A150" s="167" t="s">
        <v>7</v>
      </c>
      <c r="B150" s="167"/>
      <c r="C150" s="226"/>
      <c r="D150" s="156" t="s">
        <v>167</v>
      </c>
      <c r="E150" s="8" t="s">
        <v>26</v>
      </c>
      <c r="F150" s="157"/>
      <c r="G150" s="158"/>
      <c r="H150" s="177"/>
      <c r="I150" s="160"/>
      <c r="J150" s="160"/>
      <c r="K150" s="160"/>
      <c r="L150" s="162"/>
      <c r="M150" s="176"/>
      <c r="N150" s="146"/>
      <c r="O150" s="146">
        <f>SUM(O148:O149)</f>
        <v>5600000</v>
      </c>
      <c r="P150" s="146"/>
    </row>
    <row r="151" spans="1:16" x14ac:dyDescent="0.2">
      <c r="A151" s="135" t="s">
        <v>220</v>
      </c>
      <c r="B151" s="135" t="s">
        <v>224</v>
      </c>
      <c r="C151" s="224">
        <f>+C148+1</f>
        <v>49</v>
      </c>
      <c r="D151" s="136" t="s">
        <v>234</v>
      </c>
      <c r="E151" s="5" t="s">
        <v>112</v>
      </c>
      <c r="F151" s="137" t="s">
        <v>1</v>
      </c>
      <c r="G151" s="138"/>
      <c r="H151" s="139"/>
      <c r="I151" s="140">
        <v>8600000</v>
      </c>
      <c r="J151" s="140"/>
      <c r="K151" s="164"/>
      <c r="L151" s="165">
        <v>2000</v>
      </c>
      <c r="M151" s="144">
        <f>4845+1712</f>
        <v>6557</v>
      </c>
      <c r="N151" s="145">
        <v>1200</v>
      </c>
      <c r="O151" s="146">
        <f>+N151*M151</f>
        <v>7868400</v>
      </c>
    </row>
    <row r="152" spans="1:16" x14ac:dyDescent="0.2">
      <c r="A152" s="148" t="s">
        <v>220</v>
      </c>
      <c r="B152" s="148" t="s">
        <v>224</v>
      </c>
      <c r="C152" s="225"/>
      <c r="D152" s="101" t="s">
        <v>3</v>
      </c>
      <c r="E152" s="101" t="s">
        <v>9</v>
      </c>
      <c r="F152" s="101"/>
      <c r="G152" s="149"/>
      <c r="H152" s="150"/>
      <c r="I152" s="149"/>
      <c r="J152" s="149"/>
      <c r="K152" s="152"/>
      <c r="L152" s="153"/>
      <c r="M152" s="144">
        <f>206+955</f>
        <v>1161</v>
      </c>
      <c r="N152" s="145">
        <v>600</v>
      </c>
      <c r="O152" s="146">
        <f>+N152*M152</f>
        <v>696600</v>
      </c>
    </row>
    <row r="153" spans="1:16" x14ac:dyDescent="0.2">
      <c r="A153" s="148" t="s">
        <v>220</v>
      </c>
      <c r="B153" s="148" t="s">
        <v>224</v>
      </c>
      <c r="C153" s="225"/>
      <c r="D153" s="101" t="s">
        <v>167</v>
      </c>
      <c r="E153" s="101" t="s">
        <v>43</v>
      </c>
      <c r="F153" s="101"/>
      <c r="G153" s="149"/>
      <c r="H153" s="150"/>
      <c r="I153" s="149"/>
      <c r="J153" s="149"/>
      <c r="K153" s="152"/>
      <c r="L153" s="153"/>
      <c r="M153" s="168"/>
    </row>
    <row r="154" spans="1:16" x14ac:dyDescent="0.2">
      <c r="A154" s="154" t="s">
        <v>220</v>
      </c>
      <c r="B154" s="155" t="s">
        <v>224</v>
      </c>
      <c r="C154" s="226"/>
      <c r="D154" s="156" t="s">
        <v>198</v>
      </c>
      <c r="E154" s="8" t="s">
        <v>216</v>
      </c>
      <c r="F154" s="157"/>
      <c r="G154" s="158"/>
      <c r="H154" s="159"/>
      <c r="I154" s="158"/>
      <c r="J154" s="158"/>
      <c r="K154" s="161"/>
      <c r="L154" s="162"/>
      <c r="O154" s="146">
        <f>SUM(O151:O152)</f>
        <v>8565000</v>
      </c>
    </row>
    <row r="155" spans="1:16" x14ac:dyDescent="0.2">
      <c r="A155" s="135" t="s">
        <v>220</v>
      </c>
      <c r="B155" s="135"/>
      <c r="C155" s="224">
        <f>+C151+1</f>
        <v>50</v>
      </c>
      <c r="D155" s="136" t="s">
        <v>234</v>
      </c>
      <c r="E155" s="5" t="s">
        <v>113</v>
      </c>
      <c r="F155" s="137" t="s">
        <v>1</v>
      </c>
      <c r="G155" s="138"/>
      <c r="H155" s="139"/>
      <c r="I155" s="140">
        <v>3600000</v>
      </c>
      <c r="J155" s="140"/>
      <c r="K155" s="164"/>
      <c r="L155" s="165">
        <v>1980</v>
      </c>
      <c r="M155" s="144">
        <v>4300</v>
      </c>
      <c r="N155" s="145">
        <v>800</v>
      </c>
      <c r="O155" s="146">
        <f>+N155*M155</f>
        <v>3440000</v>
      </c>
    </row>
    <row r="156" spans="1:16" x14ac:dyDescent="0.2">
      <c r="A156" s="148" t="s">
        <v>220</v>
      </c>
      <c r="B156" s="148"/>
      <c r="C156" s="225"/>
      <c r="D156" s="101" t="s">
        <v>3</v>
      </c>
      <c r="E156" s="101" t="s">
        <v>9</v>
      </c>
      <c r="F156" s="101"/>
      <c r="G156" s="149"/>
      <c r="H156" s="150"/>
      <c r="I156" s="149"/>
      <c r="J156" s="149"/>
      <c r="K156" s="152"/>
      <c r="L156" s="153"/>
      <c r="M156" s="144">
        <v>500</v>
      </c>
      <c r="N156" s="145">
        <v>400</v>
      </c>
      <c r="O156" s="146">
        <f>+N156*M156</f>
        <v>200000</v>
      </c>
    </row>
    <row r="157" spans="1:16" x14ac:dyDescent="0.2">
      <c r="A157" s="154" t="s">
        <v>220</v>
      </c>
      <c r="B157" s="155"/>
      <c r="C157" s="226"/>
      <c r="D157" s="156" t="s">
        <v>167</v>
      </c>
      <c r="E157" s="8" t="s">
        <v>43</v>
      </c>
      <c r="F157" s="157"/>
      <c r="G157" s="158"/>
      <c r="H157" s="159"/>
      <c r="I157" s="158"/>
      <c r="J157" s="158"/>
      <c r="K157" s="161"/>
      <c r="L157" s="162"/>
      <c r="O157" s="146">
        <f>SUM(O155:O156)</f>
        <v>3640000</v>
      </c>
    </row>
    <row r="158" spans="1:16" x14ac:dyDescent="0.2">
      <c r="A158" s="135" t="s">
        <v>220</v>
      </c>
      <c r="B158" s="135"/>
      <c r="C158" s="224">
        <f>+C155+1</f>
        <v>51</v>
      </c>
      <c r="D158" s="136" t="s">
        <v>234</v>
      </c>
      <c r="E158" s="5" t="s">
        <v>114</v>
      </c>
      <c r="F158" s="137" t="s">
        <v>1</v>
      </c>
      <c r="G158" s="138"/>
      <c r="H158" s="139"/>
      <c r="I158" s="140">
        <v>5400000</v>
      </c>
      <c r="J158" s="140"/>
      <c r="K158" s="164"/>
      <c r="L158" s="165">
        <v>1995</v>
      </c>
      <c r="M158" s="144">
        <v>6500</v>
      </c>
      <c r="N158" s="145">
        <v>800</v>
      </c>
      <c r="O158" s="146">
        <f>+N158*M158</f>
        <v>5200000</v>
      </c>
    </row>
    <row r="159" spans="1:16" x14ac:dyDescent="0.2">
      <c r="A159" s="148" t="s">
        <v>220</v>
      </c>
      <c r="B159" s="148"/>
      <c r="C159" s="225"/>
      <c r="D159" s="101" t="s">
        <v>3</v>
      </c>
      <c r="E159" s="101" t="s">
        <v>9</v>
      </c>
      <c r="F159" s="101"/>
      <c r="G159" s="149"/>
      <c r="H159" s="150"/>
      <c r="I159" s="151"/>
      <c r="J159" s="151"/>
      <c r="K159" s="152"/>
      <c r="L159" s="153"/>
      <c r="M159" s="144">
        <v>450</v>
      </c>
      <c r="N159" s="145">
        <v>400</v>
      </c>
      <c r="O159" s="146">
        <f>+N159*M159</f>
        <v>180000</v>
      </c>
    </row>
    <row r="160" spans="1:16" x14ac:dyDescent="0.2">
      <c r="A160" s="154" t="s">
        <v>220</v>
      </c>
      <c r="B160" s="155"/>
      <c r="C160" s="226"/>
      <c r="D160" s="156" t="s">
        <v>167</v>
      </c>
      <c r="E160" s="8" t="s">
        <v>43</v>
      </c>
      <c r="F160" s="157"/>
      <c r="G160" s="158"/>
      <c r="H160" s="159"/>
      <c r="I160" s="160"/>
      <c r="J160" s="160"/>
      <c r="K160" s="161"/>
      <c r="L160" s="162"/>
      <c r="O160" s="146">
        <f>SUM(O158:O159)</f>
        <v>5380000</v>
      </c>
    </row>
    <row r="161" spans="1:15" x14ac:dyDescent="0.2">
      <c r="A161" s="135" t="s">
        <v>220</v>
      </c>
      <c r="B161" s="135" t="s">
        <v>224</v>
      </c>
      <c r="C161" s="224">
        <f>+C158+1</f>
        <v>52</v>
      </c>
      <c r="D161" s="136" t="s">
        <v>191</v>
      </c>
      <c r="E161" s="5" t="s">
        <v>192</v>
      </c>
      <c r="F161" s="137" t="s">
        <v>1</v>
      </c>
      <c r="G161" s="138"/>
      <c r="H161" s="139"/>
      <c r="I161" s="140">
        <v>21000000</v>
      </c>
      <c r="J161" s="140"/>
      <c r="K161" s="142"/>
      <c r="L161" s="143">
        <v>1977</v>
      </c>
      <c r="M161" s="144">
        <v>15441</v>
      </c>
      <c r="N161" s="145">
        <v>1200</v>
      </c>
      <c r="O161" s="146">
        <f>+N161*M161</f>
        <v>18529200</v>
      </c>
    </row>
    <row r="162" spans="1:15" x14ac:dyDescent="0.2">
      <c r="A162" s="148" t="s">
        <v>220</v>
      </c>
      <c r="B162" s="148" t="s">
        <v>224</v>
      </c>
      <c r="C162" s="225"/>
      <c r="D162" s="101" t="s">
        <v>3</v>
      </c>
      <c r="E162" s="101" t="s">
        <v>9</v>
      </c>
      <c r="F162" s="101"/>
      <c r="G162" s="149"/>
      <c r="H162" s="150"/>
      <c r="I162" s="151"/>
      <c r="J162" s="151"/>
      <c r="K162" s="152"/>
      <c r="L162" s="153"/>
      <c r="M162" s="144">
        <v>4533</v>
      </c>
      <c r="N162" s="145">
        <v>600</v>
      </c>
      <c r="O162" s="146">
        <f>+N162*M162</f>
        <v>2719800</v>
      </c>
    </row>
    <row r="163" spans="1:15" ht="12.75" customHeight="1" x14ac:dyDescent="0.2">
      <c r="A163" s="148" t="s">
        <v>220</v>
      </c>
      <c r="B163" s="148" t="s">
        <v>224</v>
      </c>
      <c r="C163" s="225"/>
      <c r="D163" s="46" t="s">
        <v>167</v>
      </c>
      <c r="E163" s="46" t="s">
        <v>193</v>
      </c>
      <c r="F163" s="101"/>
      <c r="G163" s="149"/>
      <c r="H163" s="150"/>
      <c r="I163" s="151"/>
      <c r="J163" s="151"/>
      <c r="K163" s="152"/>
      <c r="L163" s="153"/>
    </row>
    <row r="164" spans="1:15" x14ac:dyDescent="0.2">
      <c r="A164" s="154" t="s">
        <v>220</v>
      </c>
      <c r="B164" s="155" t="s">
        <v>224</v>
      </c>
      <c r="C164" s="226"/>
      <c r="D164" s="156" t="s">
        <v>198</v>
      </c>
      <c r="E164" s="8" t="s">
        <v>216</v>
      </c>
      <c r="F164" s="157"/>
      <c r="G164" s="158"/>
      <c r="H164" s="159"/>
      <c r="I164" s="160"/>
      <c r="J164" s="160"/>
      <c r="K164" s="161"/>
      <c r="L164" s="162"/>
      <c r="O164" s="146">
        <f>SUM(O161:O162)</f>
        <v>21249000</v>
      </c>
    </row>
    <row r="165" spans="1:15" x14ac:dyDescent="0.2">
      <c r="A165" s="163" t="s">
        <v>221</v>
      </c>
      <c r="B165" s="163"/>
      <c r="C165" s="224">
        <f>+C161+1</f>
        <v>53</v>
      </c>
      <c r="D165" s="136" t="s">
        <v>10</v>
      </c>
      <c r="E165" s="5" t="s">
        <v>174</v>
      </c>
      <c r="F165" s="137" t="s">
        <v>1</v>
      </c>
      <c r="G165" s="140">
        <v>2200000</v>
      </c>
      <c r="H165" s="139"/>
      <c r="I165" s="141"/>
      <c r="J165" s="141"/>
      <c r="K165" s="164"/>
      <c r="L165" s="165">
        <v>1958</v>
      </c>
      <c r="M165" s="144">
        <f>1120+40+340</f>
        <v>1500</v>
      </c>
      <c r="N165" s="145">
        <v>1450</v>
      </c>
      <c r="O165" s="146">
        <f>+N165*M165</f>
        <v>2175000</v>
      </c>
    </row>
    <row r="166" spans="1:15" x14ac:dyDescent="0.2">
      <c r="A166" s="166" t="s">
        <v>221</v>
      </c>
      <c r="B166" s="166"/>
      <c r="C166" s="225"/>
      <c r="D166" s="101" t="s">
        <v>3</v>
      </c>
      <c r="E166" s="101" t="s">
        <v>5</v>
      </c>
      <c r="F166" s="101"/>
      <c r="G166" s="149"/>
      <c r="H166" s="150"/>
      <c r="I166" s="151"/>
      <c r="J166" s="151"/>
      <c r="K166" s="152"/>
      <c r="L166" s="153"/>
      <c r="M166" s="144">
        <f>52+1650</f>
        <v>1702</v>
      </c>
      <c r="N166" s="145">
        <v>800</v>
      </c>
    </row>
    <row r="167" spans="1:15" ht="25.5" x14ac:dyDescent="0.2">
      <c r="A167" s="166" t="s">
        <v>221</v>
      </c>
      <c r="B167" s="166"/>
      <c r="C167" s="225"/>
      <c r="D167" s="46" t="s">
        <v>167</v>
      </c>
      <c r="E167" s="41" t="s">
        <v>33</v>
      </c>
      <c r="F167" s="101"/>
      <c r="G167" s="149"/>
      <c r="H167" s="150"/>
      <c r="I167" s="151"/>
      <c r="J167" s="151"/>
      <c r="K167" s="152"/>
      <c r="L167" s="153"/>
    </row>
    <row r="168" spans="1:15" x14ac:dyDescent="0.2">
      <c r="A168" s="167" t="s">
        <v>221</v>
      </c>
      <c r="B168" s="167"/>
      <c r="C168" s="226"/>
      <c r="D168" s="156" t="s">
        <v>198</v>
      </c>
      <c r="E168" s="8" t="s">
        <v>200</v>
      </c>
      <c r="F168" s="157"/>
      <c r="G168" s="158"/>
      <c r="H168" s="159"/>
      <c r="I168" s="160"/>
      <c r="J168" s="160"/>
      <c r="K168" s="161"/>
      <c r="L168" s="162"/>
      <c r="O168" s="146">
        <f>SUM(O165:O166)</f>
        <v>2175000</v>
      </c>
    </row>
    <row r="169" spans="1:15" x14ac:dyDescent="0.2">
      <c r="A169" s="163" t="s">
        <v>221</v>
      </c>
      <c r="B169" s="163"/>
      <c r="C169" s="224">
        <f>+C165+1</f>
        <v>54</v>
      </c>
      <c r="D169" s="136" t="s">
        <v>10</v>
      </c>
      <c r="E169" s="5" t="s">
        <v>175</v>
      </c>
      <c r="F169" s="137" t="s">
        <v>1</v>
      </c>
      <c r="G169" s="140"/>
      <c r="H169" s="139"/>
      <c r="I169" s="141">
        <v>4200</v>
      </c>
      <c r="J169" s="141"/>
      <c r="K169" s="164"/>
      <c r="L169" s="165">
        <v>2014</v>
      </c>
      <c r="M169" s="144">
        <v>1910</v>
      </c>
      <c r="N169" s="145">
        <v>2000</v>
      </c>
      <c r="O169" s="146">
        <f>+N169*M169</f>
        <v>3820000</v>
      </c>
    </row>
    <row r="170" spans="1:15" x14ac:dyDescent="0.2">
      <c r="A170" s="166" t="s">
        <v>221</v>
      </c>
      <c r="B170" s="166"/>
      <c r="C170" s="225"/>
      <c r="D170" s="101" t="s">
        <v>3</v>
      </c>
      <c r="E170" s="101" t="s">
        <v>12</v>
      </c>
      <c r="F170" s="101"/>
      <c r="G170" s="149"/>
      <c r="H170" s="150"/>
      <c r="I170" s="151"/>
      <c r="J170" s="151"/>
      <c r="K170" s="152"/>
      <c r="L170" s="153"/>
      <c r="M170" s="144">
        <v>515</v>
      </c>
      <c r="N170" s="145">
        <v>800</v>
      </c>
      <c r="O170" s="146">
        <f>+N170*M170</f>
        <v>412000</v>
      </c>
    </row>
    <row r="171" spans="1:15" x14ac:dyDescent="0.2">
      <c r="A171" s="167" t="s">
        <v>221</v>
      </c>
      <c r="B171" s="167"/>
      <c r="C171" s="226"/>
      <c r="D171" s="156" t="s">
        <v>167</v>
      </c>
      <c r="E171" s="8" t="s">
        <v>23</v>
      </c>
      <c r="F171" s="157"/>
      <c r="G171" s="158"/>
      <c r="H171" s="159"/>
      <c r="I171" s="160"/>
      <c r="J171" s="160"/>
      <c r="K171" s="161"/>
      <c r="L171" s="162"/>
      <c r="O171" s="146">
        <f>SUM(O169:O170)</f>
        <v>4232000</v>
      </c>
    </row>
    <row r="172" spans="1:15" x14ac:dyDescent="0.2">
      <c r="A172" s="163" t="s">
        <v>221</v>
      </c>
      <c r="B172" s="163"/>
      <c r="C172" s="224">
        <f>+C169+1</f>
        <v>55</v>
      </c>
      <c r="D172" s="136" t="s">
        <v>10</v>
      </c>
      <c r="E172" s="5" t="s">
        <v>34</v>
      </c>
      <c r="F172" s="137" t="s">
        <v>1</v>
      </c>
      <c r="G172" s="140">
        <v>2700000</v>
      </c>
      <c r="H172" s="139"/>
      <c r="I172" s="141"/>
      <c r="J172" s="141"/>
      <c r="K172" s="164"/>
      <c r="L172" s="165">
        <v>1959</v>
      </c>
      <c r="M172" s="144">
        <v>1700</v>
      </c>
      <c r="N172" s="145">
        <v>1450</v>
      </c>
      <c r="O172" s="146">
        <f>+N172*M172</f>
        <v>2465000</v>
      </c>
    </row>
    <row r="173" spans="1:15" x14ac:dyDescent="0.2">
      <c r="A173" s="166" t="s">
        <v>221</v>
      </c>
      <c r="B173" s="166"/>
      <c r="C173" s="225"/>
      <c r="D173" s="101" t="s">
        <v>3</v>
      </c>
      <c r="E173" s="101" t="s">
        <v>5</v>
      </c>
      <c r="F173" s="101"/>
      <c r="G173" s="149"/>
      <c r="H173" s="150"/>
      <c r="I173" s="151"/>
      <c r="J173" s="151"/>
      <c r="K173" s="152"/>
      <c r="L173" s="153"/>
      <c r="M173" s="144">
        <v>280</v>
      </c>
      <c r="N173" s="145">
        <v>800</v>
      </c>
      <c r="O173" s="146">
        <f>+N173*M173</f>
        <v>224000</v>
      </c>
    </row>
    <row r="174" spans="1:15" x14ac:dyDescent="0.2">
      <c r="A174" s="167" t="s">
        <v>221</v>
      </c>
      <c r="B174" s="167"/>
      <c r="C174" s="226"/>
      <c r="D174" s="156" t="s">
        <v>167</v>
      </c>
      <c r="E174" s="8" t="s">
        <v>21</v>
      </c>
      <c r="F174" s="157"/>
      <c r="G174" s="158"/>
      <c r="H174" s="159"/>
      <c r="I174" s="160"/>
      <c r="J174" s="160"/>
      <c r="K174" s="161"/>
      <c r="L174" s="162"/>
      <c r="O174" s="146">
        <f>SUM(O172:O173)</f>
        <v>2689000</v>
      </c>
    </row>
    <row r="175" spans="1:15" x14ac:dyDescent="0.2">
      <c r="A175" s="163" t="s">
        <v>221</v>
      </c>
      <c r="B175" s="163"/>
      <c r="C175" s="224">
        <f>+C172+1</f>
        <v>56</v>
      </c>
      <c r="D175" s="136" t="s">
        <v>10</v>
      </c>
      <c r="E175" s="5" t="s">
        <v>157</v>
      </c>
      <c r="F175" s="137" t="s">
        <v>1</v>
      </c>
      <c r="G175" s="140">
        <v>22300000</v>
      </c>
      <c r="H175" s="139"/>
      <c r="I175" s="141"/>
      <c r="J175" s="141"/>
      <c r="K175" s="164"/>
      <c r="L175" s="165">
        <v>1984</v>
      </c>
      <c r="M175" s="144">
        <v>10800</v>
      </c>
      <c r="N175" s="145">
        <v>1700</v>
      </c>
      <c r="O175" s="146">
        <f>+N175*M175</f>
        <v>18360000</v>
      </c>
    </row>
    <row r="176" spans="1:15" x14ac:dyDescent="0.2">
      <c r="A176" s="166" t="s">
        <v>221</v>
      </c>
      <c r="B176" s="166"/>
      <c r="C176" s="225"/>
      <c r="D176" s="101" t="s">
        <v>3</v>
      </c>
      <c r="E176" s="101" t="s">
        <v>12</v>
      </c>
      <c r="F176" s="101"/>
      <c r="G176" s="149"/>
      <c r="H176" s="150"/>
      <c r="I176" s="151"/>
      <c r="J176" s="151"/>
      <c r="K176" s="152"/>
      <c r="L176" s="153"/>
      <c r="M176" s="144">
        <v>5000</v>
      </c>
      <c r="N176" s="145">
        <v>800</v>
      </c>
      <c r="O176" s="146">
        <f>+N176*M176</f>
        <v>4000000</v>
      </c>
    </row>
    <row r="177" spans="1:15" x14ac:dyDescent="0.2">
      <c r="A177" s="167" t="s">
        <v>221</v>
      </c>
      <c r="B177" s="167"/>
      <c r="C177" s="226"/>
      <c r="D177" s="156" t="s">
        <v>167</v>
      </c>
      <c r="E177" s="8" t="s">
        <v>27</v>
      </c>
      <c r="F177" s="157"/>
      <c r="G177" s="158"/>
      <c r="H177" s="159"/>
      <c r="I177" s="160"/>
      <c r="J177" s="160"/>
      <c r="K177" s="161"/>
      <c r="L177" s="162"/>
      <c r="O177" s="146">
        <f>SUM(O175:O176)</f>
        <v>22360000</v>
      </c>
    </row>
    <row r="178" spans="1:15" x14ac:dyDescent="0.2">
      <c r="A178" s="163" t="s">
        <v>221</v>
      </c>
      <c r="B178" s="163"/>
      <c r="C178" s="224">
        <f>+C175+1</f>
        <v>57</v>
      </c>
      <c r="D178" s="136" t="s">
        <v>10</v>
      </c>
      <c r="E178" s="5" t="s">
        <v>158</v>
      </c>
      <c r="F178" s="137" t="s">
        <v>1</v>
      </c>
      <c r="G178" s="140">
        <v>16800000</v>
      </c>
      <c r="H178" s="139"/>
      <c r="I178" s="141"/>
      <c r="J178" s="141"/>
      <c r="K178" s="164"/>
      <c r="L178" s="165">
        <v>1984</v>
      </c>
      <c r="M178" s="144">
        <v>7300</v>
      </c>
      <c r="N178" s="145">
        <v>1700</v>
      </c>
      <c r="O178" s="146">
        <f>+N178*M178</f>
        <v>12410000</v>
      </c>
    </row>
    <row r="179" spans="1:15" x14ac:dyDescent="0.2">
      <c r="A179" s="166" t="s">
        <v>221</v>
      </c>
      <c r="B179" s="166"/>
      <c r="C179" s="225"/>
      <c r="D179" s="101" t="s">
        <v>3</v>
      </c>
      <c r="E179" s="101" t="s">
        <v>12</v>
      </c>
      <c r="F179" s="101"/>
      <c r="G179" s="149"/>
      <c r="H179" s="150"/>
      <c r="I179" s="151"/>
      <c r="J179" s="151"/>
      <c r="K179" s="152"/>
      <c r="L179" s="153"/>
      <c r="M179" s="144">
        <v>5500</v>
      </c>
      <c r="N179" s="145">
        <v>800</v>
      </c>
      <c r="O179" s="146">
        <f>+N179*M179</f>
        <v>4400000</v>
      </c>
    </row>
    <row r="180" spans="1:15" x14ac:dyDescent="0.2">
      <c r="A180" s="167" t="s">
        <v>221</v>
      </c>
      <c r="B180" s="167"/>
      <c r="C180" s="226"/>
      <c r="D180" s="156" t="s">
        <v>167</v>
      </c>
      <c r="E180" s="8" t="s">
        <v>27</v>
      </c>
      <c r="F180" s="157"/>
      <c r="G180" s="158"/>
      <c r="H180" s="159"/>
      <c r="I180" s="160"/>
      <c r="J180" s="160"/>
      <c r="K180" s="161"/>
      <c r="L180" s="162"/>
      <c r="O180" s="146">
        <f>SUM(O178:O179)</f>
        <v>16810000</v>
      </c>
    </row>
    <row r="181" spans="1:15" x14ac:dyDescent="0.2">
      <c r="A181" s="163" t="s">
        <v>221</v>
      </c>
      <c r="B181" s="163"/>
      <c r="C181" s="224">
        <f>+C178+1</f>
        <v>58</v>
      </c>
      <c r="D181" s="136" t="s">
        <v>10</v>
      </c>
      <c r="E181" s="5" t="s">
        <v>99</v>
      </c>
      <c r="F181" s="137" t="s">
        <v>1</v>
      </c>
      <c r="G181" s="140">
        <v>1900000</v>
      </c>
      <c r="H181" s="139"/>
      <c r="I181" s="141"/>
      <c r="J181" s="141"/>
      <c r="K181" s="164"/>
      <c r="L181" s="165">
        <v>1960</v>
      </c>
      <c r="M181" s="144">
        <v>1120</v>
      </c>
      <c r="N181" s="145">
        <v>1700</v>
      </c>
      <c r="O181" s="146">
        <f>+N181*M181</f>
        <v>1904000</v>
      </c>
    </row>
    <row r="182" spans="1:15" x14ac:dyDescent="0.2">
      <c r="A182" s="166" t="s">
        <v>221</v>
      </c>
      <c r="B182" s="166"/>
      <c r="C182" s="225"/>
      <c r="D182" s="101" t="s">
        <v>3</v>
      </c>
      <c r="E182" s="101" t="s">
        <v>12</v>
      </c>
      <c r="F182" s="101"/>
      <c r="G182" s="149"/>
      <c r="H182" s="150"/>
      <c r="I182" s="151"/>
      <c r="J182" s="151"/>
      <c r="K182" s="152"/>
      <c r="L182" s="153"/>
      <c r="O182" s="146">
        <f>+N182*M182</f>
        <v>0</v>
      </c>
    </row>
    <row r="183" spans="1:15" ht="25.5" x14ac:dyDescent="0.2">
      <c r="A183" s="166" t="s">
        <v>221</v>
      </c>
      <c r="B183" s="166"/>
      <c r="C183" s="225"/>
      <c r="D183" s="46" t="s">
        <v>167</v>
      </c>
      <c r="E183" s="41" t="s">
        <v>100</v>
      </c>
      <c r="F183" s="101"/>
      <c r="G183" s="149"/>
      <c r="H183" s="150"/>
      <c r="I183" s="151"/>
      <c r="J183" s="151"/>
      <c r="K183" s="152"/>
      <c r="L183" s="153"/>
    </row>
    <row r="184" spans="1:15" x14ac:dyDescent="0.2">
      <c r="A184" s="167" t="s">
        <v>221</v>
      </c>
      <c r="B184" s="167"/>
      <c r="C184" s="226"/>
      <c r="D184" s="156" t="s">
        <v>198</v>
      </c>
      <c r="E184" s="8" t="s">
        <v>200</v>
      </c>
      <c r="F184" s="157"/>
      <c r="G184" s="158"/>
      <c r="H184" s="159"/>
      <c r="I184" s="160"/>
      <c r="J184" s="160"/>
      <c r="K184" s="161"/>
      <c r="L184" s="162"/>
      <c r="O184" s="146">
        <f>SUM(O181:O182)</f>
        <v>1904000</v>
      </c>
    </row>
    <row r="185" spans="1:15" x14ac:dyDescent="0.2">
      <c r="A185" s="163" t="s">
        <v>221</v>
      </c>
      <c r="B185" s="163"/>
      <c r="C185" s="224">
        <f>+C181+1</f>
        <v>59</v>
      </c>
      <c r="D185" s="136" t="s">
        <v>10</v>
      </c>
      <c r="E185" s="5" t="s">
        <v>176</v>
      </c>
      <c r="F185" s="137" t="s">
        <v>1</v>
      </c>
      <c r="G185" s="140">
        <v>14000000</v>
      </c>
      <c r="H185" s="139"/>
      <c r="I185" s="141"/>
      <c r="J185" s="141"/>
      <c r="K185" s="164"/>
      <c r="L185" s="165">
        <v>1958</v>
      </c>
      <c r="M185" s="144">
        <v>8800</v>
      </c>
      <c r="N185" s="145">
        <v>1450</v>
      </c>
      <c r="O185" s="146">
        <f>+N185*M185</f>
        <v>12760000</v>
      </c>
    </row>
    <row r="186" spans="1:15" x14ac:dyDescent="0.2">
      <c r="A186" s="166" t="s">
        <v>221</v>
      </c>
      <c r="B186" s="166"/>
      <c r="C186" s="225"/>
      <c r="D186" s="101" t="s">
        <v>3</v>
      </c>
      <c r="E186" s="101" t="s">
        <v>5</v>
      </c>
      <c r="F186" s="101"/>
      <c r="G186" s="149"/>
      <c r="H186" s="150"/>
      <c r="I186" s="151"/>
      <c r="J186" s="151"/>
      <c r="K186" s="152"/>
      <c r="L186" s="153"/>
      <c r="M186" s="144">
        <v>1670</v>
      </c>
      <c r="N186" s="145">
        <v>800</v>
      </c>
      <c r="O186" s="146">
        <f>+N186*M186</f>
        <v>1336000</v>
      </c>
    </row>
    <row r="187" spans="1:15" x14ac:dyDescent="0.2">
      <c r="A187" s="167" t="s">
        <v>221</v>
      </c>
      <c r="B187" s="167"/>
      <c r="C187" s="226"/>
      <c r="D187" s="156" t="s">
        <v>167</v>
      </c>
      <c r="E187" s="8" t="s">
        <v>124</v>
      </c>
      <c r="F187" s="157"/>
      <c r="G187" s="158"/>
      <c r="H187" s="159"/>
      <c r="I187" s="160"/>
      <c r="J187" s="160"/>
      <c r="K187" s="161"/>
      <c r="L187" s="162"/>
      <c r="O187" s="146">
        <f>SUM(O185:O186)</f>
        <v>14096000</v>
      </c>
    </row>
    <row r="188" spans="1:15" x14ac:dyDescent="0.2">
      <c r="A188" s="163" t="s">
        <v>221</v>
      </c>
      <c r="B188" s="163"/>
      <c r="C188" s="224">
        <f>+C185+1</f>
        <v>60</v>
      </c>
      <c r="D188" s="136" t="s">
        <v>10</v>
      </c>
      <c r="E188" s="5" t="s">
        <v>159</v>
      </c>
      <c r="F188" s="137" t="s">
        <v>1</v>
      </c>
      <c r="G188" s="140">
        <v>10400000</v>
      </c>
      <c r="H188" s="139"/>
      <c r="I188" s="141"/>
      <c r="J188" s="141"/>
      <c r="K188" s="164"/>
      <c r="L188" s="165">
        <v>1961</v>
      </c>
      <c r="M188" s="144">
        <v>7200</v>
      </c>
      <c r="N188" s="145">
        <v>1450</v>
      </c>
      <c r="O188" s="146">
        <f>+N188*M188</f>
        <v>10440000</v>
      </c>
    </row>
    <row r="189" spans="1:15" x14ac:dyDescent="0.2">
      <c r="A189" s="166" t="s">
        <v>221</v>
      </c>
      <c r="B189" s="166"/>
      <c r="C189" s="225"/>
      <c r="D189" s="101" t="s">
        <v>3</v>
      </c>
      <c r="E189" s="101" t="s">
        <v>5</v>
      </c>
      <c r="F189" s="101"/>
      <c r="G189" s="149"/>
      <c r="H189" s="150"/>
      <c r="I189" s="151"/>
      <c r="J189" s="151"/>
      <c r="K189" s="152"/>
      <c r="L189" s="153"/>
      <c r="O189" s="146">
        <f>+N189*M189</f>
        <v>0</v>
      </c>
    </row>
    <row r="190" spans="1:15" x14ac:dyDescent="0.2">
      <c r="A190" s="167" t="s">
        <v>221</v>
      </c>
      <c r="B190" s="167"/>
      <c r="C190" s="226"/>
      <c r="D190" s="156" t="s">
        <v>167</v>
      </c>
      <c r="E190" s="8" t="s">
        <v>30</v>
      </c>
      <c r="F190" s="157"/>
      <c r="G190" s="158"/>
      <c r="H190" s="159"/>
      <c r="I190" s="160"/>
      <c r="J190" s="160"/>
      <c r="K190" s="161"/>
      <c r="L190" s="162"/>
      <c r="O190" s="146">
        <f>SUM(O188:O189)</f>
        <v>10440000</v>
      </c>
    </row>
    <row r="191" spans="1:15" x14ac:dyDescent="0.2">
      <c r="A191" s="163" t="s">
        <v>221</v>
      </c>
      <c r="B191" s="163"/>
      <c r="C191" s="224">
        <f>+C188+1</f>
        <v>61</v>
      </c>
      <c r="D191" s="9" t="s">
        <v>10</v>
      </c>
      <c r="E191" s="5" t="s">
        <v>240</v>
      </c>
      <c r="F191" s="10" t="s">
        <v>1</v>
      </c>
      <c r="G191" s="22">
        <v>200000</v>
      </c>
      <c r="H191" s="140"/>
      <c r="I191" s="141"/>
      <c r="J191" s="141"/>
      <c r="K191" s="164"/>
      <c r="L191" s="24">
        <v>1961</v>
      </c>
      <c r="M191" s="144"/>
      <c r="N191" s="145"/>
    </row>
    <row r="192" spans="1:15" x14ac:dyDescent="0.2">
      <c r="A192" s="166" t="s">
        <v>221</v>
      </c>
      <c r="B192" s="166"/>
      <c r="C192" s="225"/>
      <c r="D192" s="7" t="s">
        <v>3</v>
      </c>
      <c r="E192" s="7" t="s">
        <v>5</v>
      </c>
      <c r="F192" s="7"/>
      <c r="G192" s="26"/>
      <c r="H192" s="149"/>
      <c r="I192" s="151"/>
      <c r="J192" s="151"/>
      <c r="K192" s="152"/>
      <c r="L192" s="29"/>
      <c r="M192" s="144"/>
      <c r="N192" s="145"/>
    </row>
    <row r="193" spans="1:15" x14ac:dyDescent="0.2">
      <c r="A193" s="167" t="s">
        <v>221</v>
      </c>
      <c r="B193" s="167"/>
      <c r="C193" s="226"/>
      <c r="D193" s="12" t="s">
        <v>167</v>
      </c>
      <c r="E193" s="8" t="s">
        <v>29</v>
      </c>
      <c r="F193" s="6"/>
      <c r="G193" s="30"/>
      <c r="H193" s="158"/>
      <c r="I193" s="160"/>
      <c r="J193" s="160"/>
      <c r="K193" s="161"/>
      <c r="L193" s="33"/>
    </row>
    <row r="194" spans="1:15" x14ac:dyDescent="0.2">
      <c r="A194" s="135" t="s">
        <v>220</v>
      </c>
      <c r="B194" s="135" t="s">
        <v>224</v>
      </c>
      <c r="C194" s="224">
        <f>+C191+1</f>
        <v>62</v>
      </c>
      <c r="D194" s="136" t="s">
        <v>10</v>
      </c>
      <c r="E194" s="5" t="s">
        <v>115</v>
      </c>
      <c r="F194" s="137" t="s">
        <v>1</v>
      </c>
      <c r="G194" s="138"/>
      <c r="H194" s="139"/>
      <c r="I194" s="140">
        <v>5900000</v>
      </c>
      <c r="J194" s="140"/>
      <c r="K194" s="142"/>
      <c r="L194" s="143">
        <v>2005</v>
      </c>
      <c r="M194" s="144">
        <f>1500+505+305+170+400</f>
        <v>2880</v>
      </c>
      <c r="N194" s="145">
        <v>2000</v>
      </c>
      <c r="O194" s="146">
        <f>+N194*M194</f>
        <v>5760000</v>
      </c>
    </row>
    <row r="195" spans="1:15" x14ac:dyDescent="0.2">
      <c r="A195" s="148" t="s">
        <v>220</v>
      </c>
      <c r="B195" s="148" t="s">
        <v>224</v>
      </c>
      <c r="C195" s="225"/>
      <c r="D195" s="101" t="s">
        <v>3</v>
      </c>
      <c r="E195" s="101" t="s">
        <v>9</v>
      </c>
      <c r="F195" s="101"/>
      <c r="G195" s="149"/>
      <c r="H195" s="150"/>
      <c r="I195" s="149"/>
      <c r="J195" s="149"/>
      <c r="K195" s="152"/>
      <c r="L195" s="153"/>
      <c r="M195" s="144">
        <f>60+120</f>
        <v>180</v>
      </c>
      <c r="N195" s="145">
        <v>1000</v>
      </c>
      <c r="O195" s="146">
        <f>+N195*M195</f>
        <v>180000</v>
      </c>
    </row>
    <row r="196" spans="1:15" x14ac:dyDescent="0.2">
      <c r="A196" s="148" t="s">
        <v>220</v>
      </c>
      <c r="B196" s="148" t="s">
        <v>224</v>
      </c>
      <c r="C196" s="225"/>
      <c r="D196" s="101" t="s">
        <v>167</v>
      </c>
      <c r="E196" s="101" t="s">
        <v>43</v>
      </c>
      <c r="F196" s="101"/>
      <c r="G196" s="149"/>
      <c r="H196" s="150"/>
      <c r="I196" s="149"/>
      <c r="J196" s="149"/>
      <c r="K196" s="152"/>
      <c r="L196" s="153"/>
    </row>
    <row r="197" spans="1:15" x14ac:dyDescent="0.2">
      <c r="A197" s="154" t="s">
        <v>220</v>
      </c>
      <c r="B197" s="155" t="s">
        <v>224</v>
      </c>
      <c r="C197" s="226"/>
      <c r="D197" s="156" t="s">
        <v>198</v>
      </c>
      <c r="E197" s="8" t="s">
        <v>216</v>
      </c>
      <c r="F197" s="157"/>
      <c r="G197" s="158"/>
      <c r="H197" s="159"/>
      <c r="I197" s="158"/>
      <c r="J197" s="158"/>
      <c r="K197" s="161"/>
      <c r="L197" s="162"/>
      <c r="O197" s="146">
        <f>SUM(O194:O195)</f>
        <v>5940000</v>
      </c>
    </row>
    <row r="198" spans="1:15" x14ac:dyDescent="0.2">
      <c r="A198" s="163" t="s">
        <v>221</v>
      </c>
      <c r="B198" s="163"/>
      <c r="C198" s="224">
        <f>+C194+1</f>
        <v>63</v>
      </c>
      <c r="D198" s="136" t="s">
        <v>10</v>
      </c>
      <c r="E198" s="5" t="s">
        <v>84</v>
      </c>
      <c r="F198" s="137" t="s">
        <v>1</v>
      </c>
      <c r="G198" s="140">
        <v>22500000</v>
      </c>
      <c r="H198" s="139"/>
      <c r="I198" s="141"/>
      <c r="J198" s="141"/>
      <c r="K198" s="164"/>
      <c r="L198" s="165">
        <v>1961</v>
      </c>
      <c r="M198" s="144">
        <v>15500</v>
      </c>
      <c r="N198" s="145">
        <v>1450</v>
      </c>
      <c r="O198" s="146">
        <f>+N198*M198</f>
        <v>22475000</v>
      </c>
    </row>
    <row r="199" spans="1:15" x14ac:dyDescent="0.2">
      <c r="A199" s="166" t="s">
        <v>221</v>
      </c>
      <c r="B199" s="166"/>
      <c r="C199" s="225"/>
      <c r="D199" s="101" t="s">
        <v>3</v>
      </c>
      <c r="E199" s="101" t="s">
        <v>5</v>
      </c>
      <c r="F199" s="101"/>
      <c r="G199" s="149"/>
      <c r="H199" s="150"/>
      <c r="I199" s="151"/>
      <c r="J199" s="151"/>
      <c r="K199" s="152"/>
      <c r="L199" s="153"/>
      <c r="O199" s="146">
        <f>+N199*M199</f>
        <v>0</v>
      </c>
    </row>
    <row r="200" spans="1:15" ht="12.75" customHeight="1" x14ac:dyDescent="0.2">
      <c r="A200" s="167" t="s">
        <v>221</v>
      </c>
      <c r="B200" s="167"/>
      <c r="C200" s="226"/>
      <c r="D200" s="156" t="s">
        <v>167</v>
      </c>
      <c r="E200" s="8" t="s">
        <v>123</v>
      </c>
      <c r="F200" s="157"/>
      <c r="G200" s="158"/>
      <c r="H200" s="159"/>
      <c r="I200" s="160"/>
      <c r="J200" s="160"/>
      <c r="K200" s="161"/>
      <c r="L200" s="162"/>
      <c r="O200" s="146">
        <f>SUM(O198:O199)</f>
        <v>22475000</v>
      </c>
    </row>
    <row r="201" spans="1:15" x14ac:dyDescent="0.2">
      <c r="A201" s="163" t="s">
        <v>221</v>
      </c>
      <c r="B201" s="163"/>
      <c r="C201" s="224">
        <f>+C198+1</f>
        <v>64</v>
      </c>
      <c r="D201" s="136" t="s">
        <v>10</v>
      </c>
      <c r="E201" s="5" t="s">
        <v>160</v>
      </c>
      <c r="F201" s="137" t="s">
        <v>1</v>
      </c>
      <c r="G201" s="140">
        <v>10700000</v>
      </c>
      <c r="H201" s="139"/>
      <c r="I201" s="141"/>
      <c r="J201" s="141"/>
      <c r="K201" s="164"/>
      <c r="L201" s="165">
        <v>1961</v>
      </c>
      <c r="M201" s="144">
        <v>7100</v>
      </c>
      <c r="N201" s="145">
        <v>1450</v>
      </c>
      <c r="O201" s="146">
        <f>+N201*M201</f>
        <v>10295000</v>
      </c>
    </row>
    <row r="202" spans="1:15" x14ac:dyDescent="0.2">
      <c r="A202" s="166" t="s">
        <v>221</v>
      </c>
      <c r="B202" s="166"/>
      <c r="C202" s="225"/>
      <c r="D202" s="101" t="s">
        <v>3</v>
      </c>
      <c r="E202" s="101" t="s">
        <v>5</v>
      </c>
      <c r="F202" s="101"/>
      <c r="G202" s="149"/>
      <c r="H202" s="150"/>
      <c r="I202" s="151"/>
      <c r="J202" s="151"/>
      <c r="K202" s="152"/>
      <c r="L202" s="153"/>
      <c r="M202" s="144">
        <v>550</v>
      </c>
      <c r="N202" s="145">
        <v>800</v>
      </c>
      <c r="O202" s="146">
        <f>+N202*M202</f>
        <v>440000</v>
      </c>
    </row>
    <row r="203" spans="1:15" x14ac:dyDescent="0.2">
      <c r="A203" s="167" t="s">
        <v>221</v>
      </c>
      <c r="B203" s="167"/>
      <c r="C203" s="226"/>
      <c r="D203" s="156" t="s">
        <v>167</v>
      </c>
      <c r="E203" s="8" t="s">
        <v>30</v>
      </c>
      <c r="F203" s="157"/>
      <c r="G203" s="158"/>
      <c r="H203" s="159"/>
      <c r="I203" s="160"/>
      <c r="J203" s="160"/>
      <c r="K203" s="161"/>
      <c r="L203" s="162"/>
      <c r="O203" s="146">
        <f>SUM(O201:O202)</f>
        <v>10735000</v>
      </c>
    </row>
    <row r="204" spans="1:15" x14ac:dyDescent="0.2">
      <c r="A204" s="163" t="s">
        <v>221</v>
      </c>
      <c r="B204" s="163"/>
      <c r="C204" s="224">
        <f>+C201+1</f>
        <v>65</v>
      </c>
      <c r="D204" s="136" t="s">
        <v>10</v>
      </c>
      <c r="E204" s="5" t="s">
        <v>141</v>
      </c>
      <c r="F204" s="137" t="s">
        <v>1</v>
      </c>
      <c r="G204" s="140">
        <v>6500000</v>
      </c>
      <c r="H204" s="139"/>
      <c r="I204" s="141"/>
      <c r="J204" s="141"/>
      <c r="K204" s="164"/>
      <c r="L204" s="165">
        <v>1962</v>
      </c>
      <c r="M204" s="144">
        <v>4100</v>
      </c>
      <c r="N204" s="145">
        <v>1500</v>
      </c>
      <c r="O204" s="146">
        <f>+N204*M204</f>
        <v>6150000</v>
      </c>
    </row>
    <row r="205" spans="1:15" x14ac:dyDescent="0.2">
      <c r="A205" s="166" t="s">
        <v>221</v>
      </c>
      <c r="B205" s="166"/>
      <c r="C205" s="225"/>
      <c r="D205" s="101" t="s">
        <v>3</v>
      </c>
      <c r="E205" s="101" t="s">
        <v>5</v>
      </c>
      <c r="F205" s="101"/>
      <c r="G205" s="149"/>
      <c r="H205" s="150"/>
      <c r="I205" s="151"/>
      <c r="J205" s="151"/>
      <c r="K205" s="152"/>
      <c r="L205" s="153"/>
      <c r="M205" s="144">
        <v>500</v>
      </c>
      <c r="N205" s="145">
        <v>800</v>
      </c>
      <c r="O205" s="146">
        <f>+N205*M205</f>
        <v>400000</v>
      </c>
    </row>
    <row r="206" spans="1:15" x14ac:dyDescent="0.2">
      <c r="A206" s="167" t="s">
        <v>221</v>
      </c>
      <c r="B206" s="167"/>
      <c r="C206" s="226"/>
      <c r="D206" s="156" t="s">
        <v>167</v>
      </c>
      <c r="E206" s="8" t="s">
        <v>51</v>
      </c>
      <c r="F206" s="157"/>
      <c r="G206" s="158"/>
      <c r="H206" s="159"/>
      <c r="I206" s="160"/>
      <c r="J206" s="160"/>
      <c r="K206" s="161"/>
      <c r="L206" s="162"/>
      <c r="O206" s="146">
        <f>SUM(O204:O205)</f>
        <v>6550000</v>
      </c>
    </row>
    <row r="207" spans="1:15" x14ac:dyDescent="0.2">
      <c r="A207" s="163" t="s">
        <v>221</v>
      </c>
      <c r="B207" s="163"/>
      <c r="C207" s="224">
        <f>+C204+1</f>
        <v>66</v>
      </c>
      <c r="D207" s="136" t="s">
        <v>10</v>
      </c>
      <c r="E207" s="5" t="s">
        <v>177</v>
      </c>
      <c r="F207" s="137" t="s">
        <v>1</v>
      </c>
      <c r="G207" s="140">
        <v>11700000</v>
      </c>
      <c r="H207" s="139"/>
      <c r="I207" s="141"/>
      <c r="J207" s="141"/>
      <c r="K207" s="164"/>
      <c r="L207" s="165">
        <v>1962</v>
      </c>
      <c r="M207" s="144">
        <v>7200</v>
      </c>
      <c r="N207" s="145">
        <v>1450</v>
      </c>
      <c r="O207" s="146">
        <f>+N207*M207</f>
        <v>10440000</v>
      </c>
    </row>
    <row r="208" spans="1:15" x14ac:dyDescent="0.2">
      <c r="A208" s="166" t="s">
        <v>221</v>
      </c>
      <c r="B208" s="166"/>
      <c r="C208" s="225"/>
      <c r="D208" s="101" t="s">
        <v>3</v>
      </c>
      <c r="E208" s="101" t="s">
        <v>5</v>
      </c>
      <c r="F208" s="101"/>
      <c r="G208" s="149"/>
      <c r="H208" s="150"/>
      <c r="I208" s="151"/>
      <c r="J208" s="151"/>
      <c r="K208" s="152"/>
      <c r="L208" s="153"/>
      <c r="M208" s="144">
        <v>1600</v>
      </c>
      <c r="N208" s="145">
        <v>800</v>
      </c>
      <c r="O208" s="146">
        <f>+N208*M208</f>
        <v>1280000</v>
      </c>
    </row>
    <row r="209" spans="1:15" x14ac:dyDescent="0.2">
      <c r="A209" s="167" t="s">
        <v>221</v>
      </c>
      <c r="B209" s="167"/>
      <c r="C209" s="226"/>
      <c r="D209" s="156" t="s">
        <v>167</v>
      </c>
      <c r="E209" s="8" t="s">
        <v>30</v>
      </c>
      <c r="F209" s="157"/>
      <c r="G209" s="158"/>
      <c r="H209" s="159"/>
      <c r="I209" s="160"/>
      <c r="J209" s="160"/>
      <c r="K209" s="161"/>
      <c r="L209" s="162"/>
      <c r="O209" s="146">
        <f>SUM(O207:O208)</f>
        <v>11720000</v>
      </c>
    </row>
    <row r="210" spans="1:15" x14ac:dyDescent="0.2">
      <c r="A210" s="163" t="s">
        <v>7</v>
      </c>
      <c r="B210" s="163"/>
      <c r="C210" s="224">
        <f>+C207+1</f>
        <v>67</v>
      </c>
      <c r="D210" s="136" t="s">
        <v>10</v>
      </c>
      <c r="E210" s="5" t="s">
        <v>161</v>
      </c>
      <c r="F210" s="137" t="s">
        <v>1</v>
      </c>
      <c r="G210" s="138"/>
      <c r="H210" s="140">
        <v>1200000</v>
      </c>
      <c r="I210" s="141"/>
      <c r="J210" s="141"/>
      <c r="K210" s="164"/>
      <c r="L210" s="165">
        <v>1969</v>
      </c>
      <c r="M210" s="144">
        <v>1600</v>
      </c>
      <c r="N210" s="145">
        <v>800</v>
      </c>
      <c r="O210" s="146">
        <f>+N210*M210</f>
        <v>1280000</v>
      </c>
    </row>
    <row r="211" spans="1:15" x14ac:dyDescent="0.2">
      <c r="A211" s="166" t="s">
        <v>7</v>
      </c>
      <c r="B211" s="166"/>
      <c r="C211" s="225"/>
      <c r="D211" s="101" t="s">
        <v>3</v>
      </c>
      <c r="E211" s="101" t="s">
        <v>2</v>
      </c>
      <c r="F211" s="101"/>
      <c r="G211" s="149"/>
      <c r="H211" s="150"/>
      <c r="I211" s="151"/>
      <c r="J211" s="151"/>
      <c r="K211" s="152"/>
      <c r="L211" s="153"/>
    </row>
    <row r="212" spans="1:15" x14ac:dyDescent="0.2">
      <c r="A212" s="167" t="s">
        <v>7</v>
      </c>
      <c r="B212" s="167"/>
      <c r="C212" s="226"/>
      <c r="D212" s="156" t="s">
        <v>167</v>
      </c>
      <c r="E212" s="8" t="s">
        <v>35</v>
      </c>
      <c r="F212" s="157"/>
      <c r="G212" s="158"/>
      <c r="H212" s="159"/>
      <c r="I212" s="160"/>
      <c r="J212" s="160"/>
      <c r="K212" s="161"/>
      <c r="L212" s="162"/>
      <c r="O212" s="146">
        <f>SUM(O210:O211)</f>
        <v>1280000</v>
      </c>
    </row>
    <row r="213" spans="1:15" x14ac:dyDescent="0.2">
      <c r="A213" s="163" t="s">
        <v>221</v>
      </c>
      <c r="B213" s="163"/>
      <c r="C213" s="224">
        <f>+C210+1</f>
        <v>68</v>
      </c>
      <c r="D213" s="136" t="s">
        <v>10</v>
      </c>
      <c r="E213" s="5" t="s">
        <v>36</v>
      </c>
      <c r="F213" s="137" t="s">
        <v>1</v>
      </c>
      <c r="G213" s="140">
        <v>10000000</v>
      </c>
      <c r="H213" s="139"/>
      <c r="I213" s="141"/>
      <c r="J213" s="141"/>
      <c r="K213" s="164"/>
      <c r="L213" s="165">
        <v>1960</v>
      </c>
      <c r="M213" s="144">
        <v>7000</v>
      </c>
      <c r="N213" s="145">
        <v>1450</v>
      </c>
      <c r="O213" s="146">
        <f>+N213*M213</f>
        <v>10150000</v>
      </c>
    </row>
    <row r="214" spans="1:15" x14ac:dyDescent="0.2">
      <c r="A214" s="166" t="s">
        <v>221</v>
      </c>
      <c r="B214" s="166"/>
      <c r="C214" s="225"/>
      <c r="D214" s="101" t="s">
        <v>3</v>
      </c>
      <c r="E214" s="101" t="s">
        <v>5</v>
      </c>
      <c r="F214" s="101"/>
      <c r="G214" s="149"/>
      <c r="H214" s="150"/>
      <c r="I214" s="151"/>
      <c r="J214" s="151"/>
      <c r="K214" s="152"/>
      <c r="L214" s="153"/>
      <c r="O214" s="146">
        <f>+N214*M214</f>
        <v>0</v>
      </c>
    </row>
    <row r="215" spans="1:15" x14ac:dyDescent="0.2">
      <c r="A215" s="167" t="s">
        <v>221</v>
      </c>
      <c r="B215" s="167"/>
      <c r="C215" s="226"/>
      <c r="D215" s="156" t="s">
        <v>167</v>
      </c>
      <c r="E215" s="8" t="s">
        <v>31</v>
      </c>
      <c r="F215" s="157"/>
      <c r="G215" s="158"/>
      <c r="H215" s="159"/>
      <c r="I215" s="160"/>
      <c r="J215" s="160"/>
      <c r="K215" s="161"/>
      <c r="L215" s="162"/>
      <c r="O215" s="146">
        <f>SUM(O213:O214)</f>
        <v>10150000</v>
      </c>
    </row>
    <row r="216" spans="1:15" x14ac:dyDescent="0.2">
      <c r="A216" s="163" t="s">
        <v>221</v>
      </c>
      <c r="B216" s="163"/>
      <c r="C216" s="224">
        <f>+C213+1</f>
        <v>69</v>
      </c>
      <c r="D216" s="136" t="s">
        <v>10</v>
      </c>
      <c r="E216" s="5" t="s">
        <v>52</v>
      </c>
      <c r="F216" s="137" t="s">
        <v>1</v>
      </c>
      <c r="G216" s="140">
        <v>7000000</v>
      </c>
      <c r="H216" s="139"/>
      <c r="I216" s="141"/>
      <c r="J216" s="141"/>
      <c r="K216" s="164"/>
      <c r="L216" s="165">
        <v>1998</v>
      </c>
      <c r="M216" s="144">
        <v>4500</v>
      </c>
      <c r="N216" s="145">
        <v>1500</v>
      </c>
      <c r="O216" s="146">
        <f>+N216*M216</f>
        <v>6750000</v>
      </c>
    </row>
    <row r="217" spans="1:15" x14ac:dyDescent="0.2">
      <c r="A217" s="166" t="s">
        <v>221</v>
      </c>
      <c r="B217" s="166"/>
      <c r="C217" s="225"/>
      <c r="D217" s="101" t="s">
        <v>3</v>
      </c>
      <c r="E217" s="101" t="s">
        <v>12</v>
      </c>
      <c r="F217" s="101"/>
      <c r="G217" s="149"/>
      <c r="H217" s="150"/>
      <c r="I217" s="151"/>
      <c r="J217" s="151"/>
      <c r="K217" s="152"/>
      <c r="L217" s="153"/>
      <c r="M217" s="144">
        <v>260</v>
      </c>
      <c r="N217" s="145">
        <v>800</v>
      </c>
      <c r="O217" s="146">
        <f>+N217*M217</f>
        <v>208000</v>
      </c>
    </row>
    <row r="218" spans="1:15" x14ac:dyDescent="0.2">
      <c r="A218" s="167" t="s">
        <v>221</v>
      </c>
      <c r="B218" s="167"/>
      <c r="C218" s="226"/>
      <c r="D218" s="156" t="s">
        <v>167</v>
      </c>
      <c r="E218" s="8" t="s">
        <v>43</v>
      </c>
      <c r="F218" s="157"/>
      <c r="G218" s="158"/>
      <c r="H218" s="159"/>
      <c r="I218" s="160"/>
      <c r="J218" s="160"/>
      <c r="K218" s="161"/>
      <c r="L218" s="162"/>
      <c r="O218" s="146">
        <f>SUM(O216:O217)</f>
        <v>6958000</v>
      </c>
    </row>
    <row r="219" spans="1:15" x14ac:dyDescent="0.2">
      <c r="A219" s="163" t="s">
        <v>221</v>
      </c>
      <c r="B219" s="163"/>
      <c r="C219" s="224">
        <f>+C216+1</f>
        <v>70</v>
      </c>
      <c r="D219" s="136" t="s">
        <v>10</v>
      </c>
      <c r="E219" s="5" t="s">
        <v>85</v>
      </c>
      <c r="F219" s="137" t="s">
        <v>1</v>
      </c>
      <c r="G219" s="140">
        <v>5200000</v>
      </c>
      <c r="H219" s="139"/>
      <c r="I219" s="141"/>
      <c r="J219" s="141"/>
      <c r="K219" s="164"/>
      <c r="L219" s="165">
        <v>1964</v>
      </c>
      <c r="M219" s="144">
        <v>3400</v>
      </c>
      <c r="N219" s="145">
        <v>1450</v>
      </c>
      <c r="O219" s="146">
        <f>+N219*M219</f>
        <v>4930000</v>
      </c>
    </row>
    <row r="220" spans="1:15" x14ac:dyDescent="0.2">
      <c r="A220" s="166" t="s">
        <v>221</v>
      </c>
      <c r="B220" s="166"/>
      <c r="C220" s="225"/>
      <c r="D220" s="101" t="s">
        <v>3</v>
      </c>
      <c r="E220" s="101" t="s">
        <v>5</v>
      </c>
      <c r="F220" s="101"/>
      <c r="G220" s="149"/>
      <c r="H220" s="150"/>
      <c r="I220" s="151"/>
      <c r="J220" s="151"/>
      <c r="K220" s="152"/>
      <c r="L220" s="153"/>
      <c r="M220" s="144">
        <v>340</v>
      </c>
      <c r="N220" s="145">
        <v>800</v>
      </c>
      <c r="O220" s="146">
        <f>+N220*M220</f>
        <v>272000</v>
      </c>
    </row>
    <row r="221" spans="1:15" x14ac:dyDescent="0.2">
      <c r="A221" s="167" t="s">
        <v>221</v>
      </c>
      <c r="B221" s="167"/>
      <c r="C221" s="226"/>
      <c r="D221" s="156" t="s">
        <v>167</v>
      </c>
      <c r="E221" s="8" t="s">
        <v>51</v>
      </c>
      <c r="F221" s="157"/>
      <c r="G221" s="158"/>
      <c r="H221" s="159"/>
      <c r="I221" s="160"/>
      <c r="J221" s="160"/>
      <c r="K221" s="161"/>
      <c r="L221" s="162"/>
      <c r="O221" s="146">
        <f>SUM(O219:O220)</f>
        <v>5202000</v>
      </c>
    </row>
    <row r="222" spans="1:15" x14ac:dyDescent="0.2">
      <c r="A222" s="163" t="s">
        <v>221</v>
      </c>
      <c r="B222" s="163"/>
      <c r="C222" s="224">
        <f>+C219+1</f>
        <v>71</v>
      </c>
      <c r="D222" s="136" t="s">
        <v>10</v>
      </c>
      <c r="E222" s="5" t="s">
        <v>86</v>
      </c>
      <c r="F222" s="137" t="s">
        <v>1</v>
      </c>
      <c r="G222" s="140">
        <v>14500000</v>
      </c>
      <c r="H222" s="139"/>
      <c r="I222" s="141"/>
      <c r="J222" s="141"/>
      <c r="K222" s="164"/>
      <c r="L222" s="165">
        <v>1965</v>
      </c>
      <c r="M222" s="144">
        <v>8200</v>
      </c>
      <c r="N222" s="145">
        <v>1450</v>
      </c>
      <c r="O222" s="146">
        <f>+N222*M222</f>
        <v>11890000</v>
      </c>
    </row>
    <row r="223" spans="1:15" x14ac:dyDescent="0.2">
      <c r="A223" s="166" t="s">
        <v>221</v>
      </c>
      <c r="B223" s="166"/>
      <c r="C223" s="225"/>
      <c r="D223" s="101" t="s">
        <v>3</v>
      </c>
      <c r="E223" s="101" t="s">
        <v>5</v>
      </c>
      <c r="F223" s="101"/>
      <c r="G223" s="149"/>
      <c r="H223" s="150"/>
      <c r="I223" s="151"/>
      <c r="J223" s="151"/>
      <c r="K223" s="152"/>
      <c r="L223" s="153"/>
      <c r="M223" s="144">
        <v>2600</v>
      </c>
      <c r="N223" s="145">
        <v>1000</v>
      </c>
      <c r="O223" s="146">
        <f>+N223*M223</f>
        <v>2600000</v>
      </c>
    </row>
    <row r="224" spans="1:15" x14ac:dyDescent="0.2">
      <c r="A224" s="167" t="s">
        <v>221</v>
      </c>
      <c r="B224" s="167"/>
      <c r="C224" s="226"/>
      <c r="D224" s="156" t="s">
        <v>167</v>
      </c>
      <c r="E224" s="8" t="s">
        <v>51</v>
      </c>
      <c r="F224" s="157"/>
      <c r="G224" s="158"/>
      <c r="H224" s="159"/>
      <c r="I224" s="160"/>
      <c r="J224" s="160"/>
      <c r="K224" s="161"/>
      <c r="L224" s="162"/>
      <c r="O224" s="146">
        <f>SUM(O222:O223)</f>
        <v>14490000</v>
      </c>
    </row>
    <row r="225" spans="1:15" x14ac:dyDescent="0.2">
      <c r="A225" s="163" t="s">
        <v>221</v>
      </c>
      <c r="B225" s="163"/>
      <c r="C225" s="224">
        <f>+C222+1</f>
        <v>72</v>
      </c>
      <c r="D225" s="136" t="s">
        <v>10</v>
      </c>
      <c r="E225" s="5" t="s">
        <v>58</v>
      </c>
      <c r="F225" s="137" t="s">
        <v>1</v>
      </c>
      <c r="G225" s="140">
        <v>1100000</v>
      </c>
      <c r="H225" s="139"/>
      <c r="I225" s="141"/>
      <c r="J225" s="141"/>
      <c r="K225" s="164"/>
      <c r="L225" s="165">
        <v>1921</v>
      </c>
      <c r="M225" s="144">
        <v>640</v>
      </c>
      <c r="N225" s="145">
        <v>1700</v>
      </c>
      <c r="O225" s="146">
        <f>+N225*M225</f>
        <v>1088000</v>
      </c>
    </row>
    <row r="226" spans="1:15" x14ac:dyDescent="0.2">
      <c r="A226" s="166" t="s">
        <v>221</v>
      </c>
      <c r="B226" s="166"/>
      <c r="C226" s="225"/>
      <c r="D226" s="101" t="s">
        <v>3</v>
      </c>
      <c r="E226" s="101" t="s">
        <v>5</v>
      </c>
      <c r="F226" s="101"/>
      <c r="G226" s="149"/>
      <c r="H226" s="150"/>
      <c r="I226" s="151"/>
      <c r="J226" s="151"/>
      <c r="K226" s="152"/>
      <c r="L226" s="153"/>
      <c r="O226" s="146">
        <f>+N226*M226</f>
        <v>0</v>
      </c>
    </row>
    <row r="227" spans="1:15" ht="25.5" x14ac:dyDescent="0.2">
      <c r="A227" s="166" t="s">
        <v>221</v>
      </c>
      <c r="B227" s="166"/>
      <c r="C227" s="225"/>
      <c r="D227" s="46" t="s">
        <v>167</v>
      </c>
      <c r="E227" s="41" t="s">
        <v>60</v>
      </c>
      <c r="F227" s="101"/>
      <c r="G227" s="149"/>
      <c r="H227" s="150"/>
      <c r="I227" s="151"/>
      <c r="J227" s="151"/>
      <c r="K227" s="152"/>
      <c r="L227" s="153"/>
    </row>
    <row r="228" spans="1:15" x14ac:dyDescent="0.2">
      <c r="A228" s="167" t="s">
        <v>221</v>
      </c>
      <c r="B228" s="167"/>
      <c r="C228" s="226"/>
      <c r="D228" s="156" t="s">
        <v>198</v>
      </c>
      <c r="E228" s="8" t="s">
        <v>199</v>
      </c>
      <c r="F228" s="157"/>
      <c r="G228" s="158"/>
      <c r="H228" s="159"/>
      <c r="I228" s="160"/>
      <c r="J228" s="160"/>
      <c r="K228" s="161"/>
      <c r="L228" s="162"/>
      <c r="O228" s="146">
        <f>SUM(O225:O226)</f>
        <v>1088000</v>
      </c>
    </row>
    <row r="229" spans="1:15" x14ac:dyDescent="0.2">
      <c r="A229" s="163" t="s">
        <v>221</v>
      </c>
      <c r="B229" s="163"/>
      <c r="C229" s="224">
        <f>+C225+1</f>
        <v>73</v>
      </c>
      <c r="D229" s="136" t="s">
        <v>10</v>
      </c>
      <c r="E229" s="5" t="s">
        <v>37</v>
      </c>
      <c r="F229" s="137" t="s">
        <v>1</v>
      </c>
      <c r="G229" s="140">
        <v>2200000</v>
      </c>
      <c r="H229" s="139"/>
      <c r="I229" s="141"/>
      <c r="J229" s="141"/>
      <c r="K229" s="164"/>
      <c r="L229" s="165">
        <v>1965</v>
      </c>
      <c r="M229" s="144">
        <v>1100</v>
      </c>
      <c r="N229" s="145">
        <v>1450</v>
      </c>
      <c r="O229" s="146">
        <f>+N229*M229</f>
        <v>1595000</v>
      </c>
    </row>
    <row r="230" spans="1:15" x14ac:dyDescent="0.2">
      <c r="A230" s="166" t="s">
        <v>221</v>
      </c>
      <c r="B230" s="166"/>
      <c r="C230" s="225"/>
      <c r="D230" s="101" t="s">
        <v>3</v>
      </c>
      <c r="E230" s="101" t="s">
        <v>5</v>
      </c>
      <c r="F230" s="101"/>
      <c r="G230" s="149"/>
      <c r="H230" s="150"/>
      <c r="I230" s="151"/>
      <c r="J230" s="151"/>
      <c r="K230" s="152"/>
      <c r="L230" s="153"/>
      <c r="M230" s="144">
        <v>800</v>
      </c>
      <c r="N230" s="145">
        <v>800</v>
      </c>
      <c r="O230" s="146">
        <f>+N230*M230</f>
        <v>640000</v>
      </c>
    </row>
    <row r="231" spans="1:15" x14ac:dyDescent="0.2">
      <c r="A231" s="167" t="s">
        <v>221</v>
      </c>
      <c r="B231" s="167"/>
      <c r="C231" s="226"/>
      <c r="D231" s="156" t="s">
        <v>167</v>
      </c>
      <c r="E231" s="8" t="s">
        <v>38</v>
      </c>
      <c r="F231" s="157"/>
      <c r="G231" s="158"/>
      <c r="H231" s="159"/>
      <c r="I231" s="160"/>
      <c r="J231" s="160"/>
      <c r="K231" s="161"/>
      <c r="L231" s="162"/>
      <c r="O231" s="146">
        <f>SUM(O229:O230)</f>
        <v>2235000</v>
      </c>
    </row>
    <row r="232" spans="1:15" x14ac:dyDescent="0.2">
      <c r="A232" s="135" t="s">
        <v>220</v>
      </c>
      <c r="B232" s="135" t="s">
        <v>224</v>
      </c>
      <c r="C232" s="224">
        <f>+C229+1</f>
        <v>74</v>
      </c>
      <c r="D232" s="136" t="s">
        <v>10</v>
      </c>
      <c r="E232" s="5" t="s">
        <v>178</v>
      </c>
      <c r="F232" s="137" t="s">
        <v>1</v>
      </c>
      <c r="G232" s="138"/>
      <c r="H232" s="139"/>
      <c r="I232" s="140">
        <v>4600000</v>
      </c>
      <c r="J232" s="140"/>
      <c r="K232" s="142"/>
      <c r="L232" s="143">
        <v>2008</v>
      </c>
      <c r="M232" s="144">
        <f>1403+443+163+357+96+399+138+161+78+140</f>
        <v>3378</v>
      </c>
      <c r="N232" s="145">
        <v>1300</v>
      </c>
      <c r="O232" s="146">
        <f>+N232*M232</f>
        <v>4391400</v>
      </c>
    </row>
    <row r="233" spans="1:15" x14ac:dyDescent="0.2">
      <c r="A233" s="148" t="s">
        <v>220</v>
      </c>
      <c r="B233" s="148" t="s">
        <v>224</v>
      </c>
      <c r="C233" s="225"/>
      <c r="D233" s="101" t="s">
        <v>3</v>
      </c>
      <c r="E233" s="101" t="s">
        <v>9</v>
      </c>
      <c r="F233" s="101"/>
      <c r="G233" s="149"/>
      <c r="H233" s="150"/>
      <c r="I233" s="149"/>
      <c r="J233" s="149"/>
      <c r="K233" s="152"/>
      <c r="L233" s="153"/>
      <c r="M233" s="144">
        <f>198+14+35</f>
        <v>247</v>
      </c>
      <c r="N233" s="145">
        <v>700</v>
      </c>
      <c r="O233" s="146">
        <f>+N233*M233</f>
        <v>172900</v>
      </c>
    </row>
    <row r="234" spans="1:15" x14ac:dyDescent="0.2">
      <c r="A234" s="148" t="s">
        <v>220</v>
      </c>
      <c r="B234" s="148" t="s">
        <v>224</v>
      </c>
      <c r="C234" s="225"/>
      <c r="D234" s="46" t="s">
        <v>167</v>
      </c>
      <c r="E234" s="101" t="s">
        <v>29</v>
      </c>
      <c r="F234" s="101"/>
      <c r="G234" s="149"/>
      <c r="H234" s="150"/>
      <c r="I234" s="149"/>
      <c r="J234" s="149"/>
      <c r="K234" s="152"/>
      <c r="L234" s="153"/>
      <c r="M234" s="144"/>
      <c r="N234" s="145"/>
    </row>
    <row r="235" spans="1:15" x14ac:dyDescent="0.2">
      <c r="A235" s="154" t="s">
        <v>220</v>
      </c>
      <c r="B235" s="155" t="s">
        <v>224</v>
      </c>
      <c r="C235" s="226"/>
      <c r="D235" s="156" t="s">
        <v>198</v>
      </c>
      <c r="E235" s="8" t="s">
        <v>216</v>
      </c>
      <c r="F235" s="157"/>
      <c r="G235" s="158"/>
      <c r="H235" s="159"/>
      <c r="I235" s="158"/>
      <c r="J235" s="158"/>
      <c r="K235" s="161"/>
      <c r="L235" s="162"/>
      <c r="M235" s="144"/>
      <c r="N235" s="145"/>
      <c r="O235" s="146">
        <f>SUM(O232:O233)</f>
        <v>4564300</v>
      </c>
    </row>
    <row r="236" spans="1:15" x14ac:dyDescent="0.2">
      <c r="A236" s="135" t="s">
        <v>220</v>
      </c>
      <c r="B236" s="135" t="s">
        <v>224</v>
      </c>
      <c r="C236" s="224">
        <f>+C232+1</f>
        <v>75</v>
      </c>
      <c r="D236" s="136" t="s">
        <v>10</v>
      </c>
      <c r="E236" s="5" t="s">
        <v>138</v>
      </c>
      <c r="F236" s="137" t="s">
        <v>1</v>
      </c>
      <c r="G236" s="138"/>
      <c r="H236" s="139"/>
      <c r="I236" s="140">
        <v>7100000</v>
      </c>
      <c r="J236" s="140"/>
      <c r="K236" s="142"/>
      <c r="L236" s="143">
        <v>2008</v>
      </c>
      <c r="M236" s="144">
        <f>3616+509+250+330</f>
        <v>4705</v>
      </c>
      <c r="N236" s="145">
        <v>1300</v>
      </c>
      <c r="O236" s="146">
        <f>+N236*M236</f>
        <v>6116500</v>
      </c>
    </row>
    <row r="237" spans="1:15" x14ac:dyDescent="0.2">
      <c r="A237" s="148" t="s">
        <v>220</v>
      </c>
      <c r="B237" s="148" t="s">
        <v>224</v>
      </c>
      <c r="C237" s="225"/>
      <c r="D237" s="101" t="s">
        <v>3</v>
      </c>
      <c r="E237" s="101" t="s">
        <v>9</v>
      </c>
      <c r="F237" s="101"/>
      <c r="G237" s="149"/>
      <c r="H237" s="150"/>
      <c r="I237" s="149"/>
      <c r="J237" s="149"/>
      <c r="K237" s="152"/>
      <c r="L237" s="153"/>
      <c r="M237" s="144">
        <f>216+349+108+713</f>
        <v>1386</v>
      </c>
      <c r="N237" s="145">
        <v>700</v>
      </c>
      <c r="O237" s="146">
        <f>+N237*M237</f>
        <v>970200</v>
      </c>
    </row>
    <row r="238" spans="1:15" x14ac:dyDescent="0.2">
      <c r="A238" s="148" t="s">
        <v>220</v>
      </c>
      <c r="B238" s="148" t="s">
        <v>224</v>
      </c>
      <c r="C238" s="225"/>
      <c r="D238" s="46" t="s">
        <v>167</v>
      </c>
      <c r="E238" s="101" t="s">
        <v>51</v>
      </c>
      <c r="F238" s="101"/>
      <c r="G238" s="149"/>
      <c r="H238" s="150"/>
      <c r="I238" s="149"/>
      <c r="J238" s="149"/>
      <c r="K238" s="152"/>
      <c r="L238" s="153"/>
    </row>
    <row r="239" spans="1:15" x14ac:dyDescent="0.2">
      <c r="A239" s="154" t="s">
        <v>220</v>
      </c>
      <c r="B239" s="155" t="s">
        <v>224</v>
      </c>
      <c r="C239" s="226"/>
      <c r="D239" s="156" t="s">
        <v>198</v>
      </c>
      <c r="E239" s="8" t="s">
        <v>216</v>
      </c>
      <c r="F239" s="157"/>
      <c r="G239" s="158"/>
      <c r="H239" s="159"/>
      <c r="I239" s="158"/>
      <c r="J239" s="158"/>
      <c r="K239" s="161"/>
      <c r="L239" s="162"/>
      <c r="O239" s="146">
        <f>SUM(O236:O237)</f>
        <v>7086700</v>
      </c>
    </row>
    <row r="240" spans="1:15" x14ac:dyDescent="0.2">
      <c r="A240" s="163" t="s">
        <v>221</v>
      </c>
      <c r="B240" s="163"/>
      <c r="C240" s="224">
        <f>+C236+1</f>
        <v>76</v>
      </c>
      <c r="D240" s="136" t="s">
        <v>10</v>
      </c>
      <c r="E240" s="5" t="s">
        <v>147</v>
      </c>
      <c r="F240" s="137" t="s">
        <v>1</v>
      </c>
      <c r="G240" s="140">
        <v>19000000</v>
      </c>
      <c r="H240" s="139"/>
      <c r="I240" s="141"/>
      <c r="J240" s="141"/>
      <c r="K240" s="164"/>
      <c r="L240" s="165">
        <v>1966</v>
      </c>
      <c r="M240" s="144">
        <v>12000</v>
      </c>
      <c r="N240" s="145">
        <v>1450</v>
      </c>
      <c r="O240" s="146">
        <f>+N240*M240</f>
        <v>17400000</v>
      </c>
    </row>
    <row r="241" spans="1:15" x14ac:dyDescent="0.2">
      <c r="A241" s="166" t="s">
        <v>221</v>
      </c>
      <c r="B241" s="166"/>
      <c r="C241" s="225"/>
      <c r="D241" s="101" t="s">
        <v>3</v>
      </c>
      <c r="E241" s="101" t="s">
        <v>5</v>
      </c>
      <c r="F241" s="101"/>
      <c r="G241" s="149"/>
      <c r="H241" s="150"/>
      <c r="I241" s="151"/>
      <c r="J241" s="151"/>
      <c r="K241" s="152"/>
      <c r="L241" s="153"/>
      <c r="M241" s="144">
        <v>2300</v>
      </c>
      <c r="N241" s="145">
        <v>800</v>
      </c>
      <c r="O241" s="146">
        <f>+N241*M241</f>
        <v>1840000</v>
      </c>
    </row>
    <row r="242" spans="1:15" ht="12.75" customHeight="1" x14ac:dyDescent="0.2">
      <c r="A242" s="167" t="s">
        <v>221</v>
      </c>
      <c r="B242" s="167"/>
      <c r="C242" s="226"/>
      <c r="D242" s="156" t="s">
        <v>167</v>
      </c>
      <c r="E242" s="8" t="s">
        <v>87</v>
      </c>
      <c r="F242" s="157"/>
      <c r="G242" s="158"/>
      <c r="H242" s="159"/>
      <c r="I242" s="160"/>
      <c r="J242" s="160"/>
      <c r="K242" s="161"/>
      <c r="L242" s="162"/>
      <c r="O242" s="146">
        <f>SUM(O240:O241)</f>
        <v>19240000</v>
      </c>
    </row>
    <row r="243" spans="1:15" x14ac:dyDescent="0.2">
      <c r="A243" s="163" t="s">
        <v>221</v>
      </c>
      <c r="B243" s="163"/>
      <c r="C243" s="224">
        <f>+C240+1</f>
        <v>77</v>
      </c>
      <c r="D243" s="136" t="s">
        <v>10</v>
      </c>
      <c r="E243" s="5" t="s">
        <v>59</v>
      </c>
      <c r="F243" s="137" t="s">
        <v>1</v>
      </c>
      <c r="G243" s="140">
        <v>2100000</v>
      </c>
      <c r="H243" s="139"/>
      <c r="I243" s="141"/>
      <c r="J243" s="141"/>
      <c r="K243" s="164"/>
      <c r="L243" s="165">
        <v>1965</v>
      </c>
      <c r="M243" s="144">
        <v>1250</v>
      </c>
      <c r="N243" s="145">
        <v>1450</v>
      </c>
      <c r="O243" s="146">
        <f>+N243*M243</f>
        <v>1812500</v>
      </c>
    </row>
    <row r="244" spans="1:15" x14ac:dyDescent="0.2">
      <c r="A244" s="166" t="s">
        <v>221</v>
      </c>
      <c r="B244" s="166"/>
      <c r="C244" s="225"/>
      <c r="D244" s="101" t="s">
        <v>3</v>
      </c>
      <c r="E244" s="101" t="s">
        <v>5</v>
      </c>
      <c r="F244" s="101"/>
      <c r="G244" s="149"/>
      <c r="H244" s="150"/>
      <c r="I244" s="151"/>
      <c r="J244" s="151"/>
      <c r="K244" s="152"/>
      <c r="L244" s="153"/>
      <c r="M244" s="144">
        <v>360</v>
      </c>
      <c r="N244" s="145">
        <v>800</v>
      </c>
      <c r="O244" s="146">
        <f>+N244*M244</f>
        <v>288000</v>
      </c>
    </row>
    <row r="245" spans="1:15" x14ac:dyDescent="0.2">
      <c r="A245" s="167" t="s">
        <v>221</v>
      </c>
      <c r="B245" s="167"/>
      <c r="C245" s="226"/>
      <c r="D245" s="156" t="s">
        <v>167</v>
      </c>
      <c r="E245" s="8" t="s">
        <v>38</v>
      </c>
      <c r="F245" s="157"/>
      <c r="G245" s="158"/>
      <c r="H245" s="159"/>
      <c r="I245" s="160"/>
      <c r="J245" s="160"/>
      <c r="K245" s="161"/>
      <c r="L245" s="162"/>
      <c r="O245" s="146">
        <f>SUM(O243:O244)</f>
        <v>2100500</v>
      </c>
    </row>
    <row r="246" spans="1:15" x14ac:dyDescent="0.2">
      <c r="A246" s="163" t="s">
        <v>221</v>
      </c>
      <c r="B246" s="163"/>
      <c r="C246" s="224">
        <f>+C243+1</f>
        <v>78</v>
      </c>
      <c r="D246" s="136" t="s">
        <v>10</v>
      </c>
      <c r="E246" s="5" t="s">
        <v>39</v>
      </c>
      <c r="F246" s="137" t="s">
        <v>1</v>
      </c>
      <c r="G246" s="140">
        <v>1900000</v>
      </c>
      <c r="H246" s="139"/>
      <c r="I246" s="141"/>
      <c r="J246" s="141"/>
      <c r="K246" s="164"/>
      <c r="L246" s="165">
        <v>1965</v>
      </c>
      <c r="M246" s="144">
        <v>1100</v>
      </c>
      <c r="N246" s="145">
        <v>1450</v>
      </c>
      <c r="O246" s="146">
        <f>+N246*M246</f>
        <v>1595000</v>
      </c>
    </row>
    <row r="247" spans="1:15" x14ac:dyDescent="0.2">
      <c r="A247" s="166" t="s">
        <v>221</v>
      </c>
      <c r="B247" s="166"/>
      <c r="C247" s="225"/>
      <c r="D247" s="101" t="s">
        <v>3</v>
      </c>
      <c r="E247" s="101" t="s">
        <v>5</v>
      </c>
      <c r="F247" s="101"/>
      <c r="G247" s="149"/>
      <c r="H247" s="150"/>
      <c r="I247" s="151"/>
      <c r="J247" s="151"/>
      <c r="K247" s="152"/>
      <c r="L247" s="153"/>
      <c r="M247" s="144">
        <v>380</v>
      </c>
      <c r="N247" s="145">
        <v>800</v>
      </c>
      <c r="O247" s="146">
        <f>+N247*M247</f>
        <v>304000</v>
      </c>
    </row>
    <row r="248" spans="1:15" x14ac:dyDescent="0.2">
      <c r="A248" s="167" t="s">
        <v>221</v>
      </c>
      <c r="B248" s="167"/>
      <c r="C248" s="226"/>
      <c r="D248" s="156" t="s">
        <v>167</v>
      </c>
      <c r="E248" s="8" t="s">
        <v>38</v>
      </c>
      <c r="F248" s="157"/>
      <c r="G248" s="158"/>
      <c r="H248" s="159"/>
      <c r="I248" s="160"/>
      <c r="J248" s="160"/>
      <c r="K248" s="161"/>
      <c r="L248" s="162"/>
      <c r="M248" s="174"/>
      <c r="O248" s="146">
        <f>SUM(O246:O247)</f>
        <v>1899000</v>
      </c>
    </row>
    <row r="249" spans="1:15" x14ac:dyDescent="0.2">
      <c r="A249" s="163" t="s">
        <v>221</v>
      </c>
      <c r="B249" s="163"/>
      <c r="C249" s="224">
        <f>+C246+1</f>
        <v>79</v>
      </c>
      <c r="D249" s="136" t="s">
        <v>10</v>
      </c>
      <c r="E249" s="5" t="s">
        <v>40</v>
      </c>
      <c r="F249" s="137" t="s">
        <v>1</v>
      </c>
      <c r="G249" s="140">
        <v>2300000</v>
      </c>
      <c r="H249" s="139"/>
      <c r="I249" s="141"/>
      <c r="J249" s="141"/>
      <c r="K249" s="164"/>
      <c r="L249" s="165">
        <v>1965</v>
      </c>
      <c r="M249" s="144">
        <v>1400</v>
      </c>
      <c r="N249" s="145">
        <v>1450</v>
      </c>
      <c r="O249" s="146">
        <f>+N249*M249</f>
        <v>2030000</v>
      </c>
    </row>
    <row r="250" spans="1:15" x14ac:dyDescent="0.2">
      <c r="A250" s="166" t="s">
        <v>221</v>
      </c>
      <c r="B250" s="166"/>
      <c r="C250" s="225"/>
      <c r="D250" s="101" t="s">
        <v>3</v>
      </c>
      <c r="E250" s="101" t="s">
        <v>5</v>
      </c>
      <c r="F250" s="101"/>
      <c r="G250" s="149"/>
      <c r="H250" s="150"/>
      <c r="I250" s="151"/>
      <c r="J250" s="151"/>
      <c r="K250" s="152"/>
      <c r="L250" s="153"/>
      <c r="M250" s="144">
        <v>400</v>
      </c>
      <c r="N250" s="145">
        <v>800</v>
      </c>
      <c r="O250" s="146">
        <f>+N250*M250</f>
        <v>320000</v>
      </c>
    </row>
    <row r="251" spans="1:15" x14ac:dyDescent="0.2">
      <c r="A251" s="167" t="s">
        <v>221</v>
      </c>
      <c r="B251" s="167"/>
      <c r="C251" s="226"/>
      <c r="D251" s="156" t="s">
        <v>167</v>
      </c>
      <c r="E251" s="8" t="s">
        <v>38</v>
      </c>
      <c r="F251" s="157"/>
      <c r="G251" s="158"/>
      <c r="H251" s="159"/>
      <c r="I251" s="160"/>
      <c r="J251" s="160"/>
      <c r="K251" s="161"/>
      <c r="L251" s="162"/>
      <c r="O251" s="146">
        <f>SUM(O249:O250)</f>
        <v>2350000</v>
      </c>
    </row>
    <row r="252" spans="1:15" x14ac:dyDescent="0.2">
      <c r="A252" s="163" t="s">
        <v>221</v>
      </c>
      <c r="B252" s="163"/>
      <c r="C252" s="224">
        <f>+C249+1</f>
        <v>80</v>
      </c>
      <c r="D252" s="136" t="s">
        <v>10</v>
      </c>
      <c r="E252" s="5" t="s">
        <v>41</v>
      </c>
      <c r="F252" s="137" t="s">
        <v>1</v>
      </c>
      <c r="G252" s="140">
        <v>1600000</v>
      </c>
      <c r="H252" s="139"/>
      <c r="I252" s="141"/>
      <c r="J252" s="141"/>
      <c r="K252" s="164"/>
      <c r="L252" s="165">
        <v>1965</v>
      </c>
      <c r="M252" s="144">
        <v>950</v>
      </c>
      <c r="N252" s="145">
        <v>1450</v>
      </c>
      <c r="O252" s="146">
        <f>+N252*M252</f>
        <v>1377500</v>
      </c>
    </row>
    <row r="253" spans="1:15" x14ac:dyDescent="0.2">
      <c r="A253" s="166" t="s">
        <v>221</v>
      </c>
      <c r="B253" s="166"/>
      <c r="C253" s="225"/>
      <c r="D253" s="101" t="s">
        <v>3</v>
      </c>
      <c r="E253" s="101" t="s">
        <v>5</v>
      </c>
      <c r="F253" s="101"/>
      <c r="G253" s="149"/>
      <c r="H253" s="150"/>
      <c r="I253" s="151"/>
      <c r="J253" s="151"/>
      <c r="K253" s="152"/>
      <c r="L253" s="153"/>
      <c r="M253" s="144">
        <v>300</v>
      </c>
      <c r="N253" s="145">
        <v>800</v>
      </c>
      <c r="O253" s="146">
        <f>+N253*M253</f>
        <v>240000</v>
      </c>
    </row>
    <row r="254" spans="1:15" x14ac:dyDescent="0.2">
      <c r="A254" s="167" t="s">
        <v>221</v>
      </c>
      <c r="B254" s="167"/>
      <c r="C254" s="226"/>
      <c r="D254" s="156" t="s">
        <v>167</v>
      </c>
      <c r="E254" s="8" t="s">
        <v>38</v>
      </c>
      <c r="F254" s="157"/>
      <c r="G254" s="158"/>
      <c r="H254" s="159"/>
      <c r="I254" s="160"/>
      <c r="J254" s="160"/>
      <c r="K254" s="161"/>
      <c r="L254" s="162"/>
      <c r="O254" s="146">
        <f>SUM(O252:O253)</f>
        <v>1617500</v>
      </c>
    </row>
    <row r="255" spans="1:15" x14ac:dyDescent="0.2">
      <c r="A255" s="163" t="s">
        <v>221</v>
      </c>
      <c r="B255" s="163"/>
      <c r="C255" s="224">
        <f>+C252+1</f>
        <v>81</v>
      </c>
      <c r="D255" s="136" t="s">
        <v>10</v>
      </c>
      <c r="E255" s="5" t="s">
        <v>42</v>
      </c>
      <c r="F255" s="137" t="s">
        <v>1</v>
      </c>
      <c r="G255" s="140">
        <v>1600000</v>
      </c>
      <c r="H255" s="139"/>
      <c r="I255" s="141"/>
      <c r="J255" s="141"/>
      <c r="K255" s="164"/>
      <c r="L255" s="165">
        <v>1970</v>
      </c>
      <c r="M255" s="144">
        <v>950</v>
      </c>
      <c r="N255" s="145">
        <v>1450</v>
      </c>
      <c r="O255" s="146">
        <f>+N255*M255</f>
        <v>1377500</v>
      </c>
    </row>
    <row r="256" spans="1:15" x14ac:dyDescent="0.2">
      <c r="A256" s="166" t="s">
        <v>221</v>
      </c>
      <c r="B256" s="166"/>
      <c r="C256" s="225"/>
      <c r="D256" s="101" t="s">
        <v>3</v>
      </c>
      <c r="E256" s="101" t="s">
        <v>5</v>
      </c>
      <c r="F256" s="101"/>
      <c r="G256" s="149"/>
      <c r="H256" s="150"/>
      <c r="I256" s="151"/>
      <c r="J256" s="151"/>
      <c r="K256" s="152"/>
      <c r="L256" s="153"/>
      <c r="M256" s="144">
        <v>300</v>
      </c>
      <c r="N256" s="145">
        <v>800</v>
      </c>
      <c r="O256" s="146">
        <f>+N256*M256</f>
        <v>240000</v>
      </c>
    </row>
    <row r="257" spans="1:15" x14ac:dyDescent="0.2">
      <c r="A257" s="167" t="s">
        <v>221</v>
      </c>
      <c r="B257" s="167"/>
      <c r="C257" s="226"/>
      <c r="D257" s="156" t="s">
        <v>167</v>
      </c>
      <c r="E257" s="8" t="s">
        <v>38</v>
      </c>
      <c r="F257" s="157"/>
      <c r="G257" s="158"/>
      <c r="H257" s="159"/>
      <c r="I257" s="160"/>
      <c r="J257" s="160"/>
      <c r="K257" s="161"/>
      <c r="L257" s="162"/>
      <c r="O257" s="146">
        <f>SUM(O255:O256)</f>
        <v>1617500</v>
      </c>
    </row>
    <row r="258" spans="1:15" x14ac:dyDescent="0.2">
      <c r="A258" s="163" t="s">
        <v>221</v>
      </c>
      <c r="B258" s="163"/>
      <c r="C258" s="224">
        <f>+C255+1</f>
        <v>82</v>
      </c>
      <c r="D258" s="136" t="s">
        <v>10</v>
      </c>
      <c r="E258" s="5" t="s">
        <v>179</v>
      </c>
      <c r="F258" s="137" t="s">
        <v>1</v>
      </c>
      <c r="G258" s="140">
        <v>12000000</v>
      </c>
      <c r="H258" s="139"/>
      <c r="I258" s="141"/>
      <c r="J258" s="141"/>
      <c r="K258" s="164"/>
      <c r="L258" s="165">
        <v>1978</v>
      </c>
      <c r="M258" s="144">
        <v>8250</v>
      </c>
      <c r="N258" s="145">
        <v>1450</v>
      </c>
      <c r="O258" s="146">
        <f>+N258*M258</f>
        <v>11962500</v>
      </c>
    </row>
    <row r="259" spans="1:15" x14ac:dyDescent="0.2">
      <c r="A259" s="166" t="s">
        <v>221</v>
      </c>
      <c r="B259" s="166"/>
      <c r="C259" s="225"/>
      <c r="D259" s="101" t="s">
        <v>3</v>
      </c>
      <c r="E259" s="101" t="s">
        <v>5</v>
      </c>
      <c r="F259" s="101"/>
      <c r="G259" s="149"/>
      <c r="H259" s="150"/>
      <c r="I259" s="151"/>
      <c r="J259" s="151"/>
      <c r="K259" s="152"/>
      <c r="L259" s="153"/>
      <c r="M259" s="144">
        <v>2300</v>
      </c>
      <c r="N259" s="145">
        <v>800</v>
      </c>
    </row>
    <row r="260" spans="1:15" x14ac:dyDescent="0.2">
      <c r="A260" s="167" t="s">
        <v>221</v>
      </c>
      <c r="B260" s="167"/>
      <c r="C260" s="226"/>
      <c r="D260" s="156" t="s">
        <v>167</v>
      </c>
      <c r="E260" s="8" t="s">
        <v>29</v>
      </c>
      <c r="F260" s="157"/>
      <c r="G260" s="158"/>
      <c r="H260" s="159"/>
      <c r="I260" s="160"/>
      <c r="J260" s="160"/>
      <c r="K260" s="161"/>
      <c r="L260" s="162"/>
      <c r="M260" s="174"/>
      <c r="O260" s="146">
        <f>SUM(O258:O259)</f>
        <v>11962500</v>
      </c>
    </row>
    <row r="261" spans="1:15" x14ac:dyDescent="0.2">
      <c r="A261" s="163" t="s">
        <v>221</v>
      </c>
      <c r="B261" s="163"/>
      <c r="C261" s="224">
        <f>+C258+1</f>
        <v>83</v>
      </c>
      <c r="D261" s="136" t="s">
        <v>10</v>
      </c>
      <c r="E261" s="5" t="s">
        <v>162</v>
      </c>
      <c r="F261" s="137" t="s">
        <v>1</v>
      </c>
      <c r="G261" s="140">
        <v>23800000</v>
      </c>
      <c r="H261" s="139"/>
      <c r="I261" s="141"/>
      <c r="J261" s="141"/>
      <c r="K261" s="164"/>
      <c r="L261" s="165">
        <v>1984</v>
      </c>
      <c r="M261" s="144">
        <v>14200</v>
      </c>
      <c r="N261" s="145">
        <v>1500</v>
      </c>
      <c r="O261" s="146">
        <f>+N261*M261</f>
        <v>21300000</v>
      </c>
    </row>
    <row r="262" spans="1:15" x14ac:dyDescent="0.2">
      <c r="A262" s="166" t="s">
        <v>221</v>
      </c>
      <c r="B262" s="166"/>
      <c r="C262" s="225"/>
      <c r="D262" s="101" t="s">
        <v>3</v>
      </c>
      <c r="E262" s="101" t="s">
        <v>5</v>
      </c>
      <c r="F262" s="101"/>
      <c r="G262" s="149"/>
      <c r="H262" s="150"/>
      <c r="I262" s="151"/>
      <c r="J262" s="151"/>
      <c r="K262" s="152"/>
      <c r="L262" s="153"/>
      <c r="M262" s="144">
        <v>3200</v>
      </c>
      <c r="N262" s="145">
        <v>800</v>
      </c>
      <c r="O262" s="146">
        <f>+N262*M262</f>
        <v>2560000</v>
      </c>
    </row>
    <row r="263" spans="1:15" ht="12.75" customHeight="1" x14ac:dyDescent="0.2">
      <c r="A263" s="167" t="s">
        <v>221</v>
      </c>
      <c r="B263" s="167"/>
      <c r="C263" s="226"/>
      <c r="D263" s="156" t="s">
        <v>167</v>
      </c>
      <c r="E263" s="8" t="s">
        <v>130</v>
      </c>
      <c r="F263" s="157"/>
      <c r="G263" s="158"/>
      <c r="H263" s="159"/>
      <c r="I263" s="160"/>
      <c r="J263" s="160"/>
      <c r="K263" s="161"/>
      <c r="L263" s="162"/>
      <c r="O263" s="146">
        <f>SUM(O261:O262)</f>
        <v>23860000</v>
      </c>
    </row>
    <row r="264" spans="1:15" x14ac:dyDescent="0.2">
      <c r="A264" s="163" t="s">
        <v>221</v>
      </c>
      <c r="B264" s="163"/>
      <c r="C264" s="224">
        <f>+C261+1</f>
        <v>84</v>
      </c>
      <c r="D264" s="136" t="s">
        <v>10</v>
      </c>
      <c r="E264" s="5" t="s">
        <v>53</v>
      </c>
      <c r="F264" s="137" t="s">
        <v>1</v>
      </c>
      <c r="G264" s="140">
        <v>12700000</v>
      </c>
      <c r="H264" s="139"/>
      <c r="I264" s="141"/>
      <c r="J264" s="141"/>
      <c r="K264" s="164"/>
      <c r="L264" s="165">
        <v>1984</v>
      </c>
      <c r="M264" s="144">
        <v>7100</v>
      </c>
      <c r="N264" s="145">
        <v>1800</v>
      </c>
      <c r="O264" s="146">
        <f>+N264*M264</f>
        <v>12780000</v>
      </c>
    </row>
    <row r="265" spans="1:15" x14ac:dyDescent="0.2">
      <c r="A265" s="166" t="s">
        <v>221</v>
      </c>
      <c r="B265" s="166"/>
      <c r="C265" s="225"/>
      <c r="D265" s="101" t="s">
        <v>3</v>
      </c>
      <c r="E265" s="101" t="s">
        <v>12</v>
      </c>
      <c r="F265" s="101"/>
      <c r="G265" s="149"/>
      <c r="H265" s="150"/>
      <c r="I265" s="151"/>
      <c r="J265" s="151"/>
      <c r="K265" s="152"/>
      <c r="L265" s="153"/>
      <c r="M265" s="174"/>
      <c r="N265" s="145"/>
      <c r="O265" s="146">
        <f>+N265*M265</f>
        <v>0</v>
      </c>
    </row>
    <row r="266" spans="1:15" x14ac:dyDescent="0.2">
      <c r="A266" s="167" t="s">
        <v>221</v>
      </c>
      <c r="B266" s="167"/>
      <c r="C266" s="226"/>
      <c r="D266" s="156" t="s">
        <v>167</v>
      </c>
      <c r="E266" s="8" t="s">
        <v>43</v>
      </c>
      <c r="F266" s="157"/>
      <c r="G266" s="158"/>
      <c r="H266" s="159"/>
      <c r="I266" s="160"/>
      <c r="J266" s="160"/>
      <c r="K266" s="161"/>
      <c r="L266" s="162"/>
      <c r="M266" s="174"/>
      <c r="N266" s="145"/>
      <c r="O266" s="146">
        <f>SUM(O264:O265)</f>
        <v>12780000</v>
      </c>
    </row>
    <row r="267" spans="1:15" x14ac:dyDescent="0.2">
      <c r="A267" s="163" t="s">
        <v>221</v>
      </c>
      <c r="B267" s="163"/>
      <c r="C267" s="224">
        <f>+C264+1</f>
        <v>85</v>
      </c>
      <c r="D267" s="136" t="s">
        <v>10</v>
      </c>
      <c r="E267" s="5" t="s">
        <v>54</v>
      </c>
      <c r="F267" s="137" t="s">
        <v>1</v>
      </c>
      <c r="G267" s="140">
        <v>11000000</v>
      </c>
      <c r="H267" s="139"/>
      <c r="I267" s="141"/>
      <c r="J267" s="141"/>
      <c r="K267" s="164"/>
      <c r="L267" s="165">
        <v>1984</v>
      </c>
      <c r="M267" s="144">
        <v>6100</v>
      </c>
      <c r="N267" s="145">
        <v>1800</v>
      </c>
      <c r="O267" s="146">
        <f>+N267*M267</f>
        <v>10980000</v>
      </c>
    </row>
    <row r="268" spans="1:15" x14ac:dyDescent="0.2">
      <c r="A268" s="166" t="s">
        <v>221</v>
      </c>
      <c r="B268" s="166"/>
      <c r="C268" s="225"/>
      <c r="D268" s="101" t="s">
        <v>3</v>
      </c>
      <c r="E268" s="101" t="s">
        <v>12</v>
      </c>
      <c r="F268" s="101"/>
      <c r="G268" s="149"/>
      <c r="H268" s="150"/>
      <c r="I268" s="151"/>
      <c r="J268" s="151"/>
      <c r="K268" s="152"/>
      <c r="L268" s="153"/>
      <c r="O268" s="146">
        <f>+N268*M268</f>
        <v>0</v>
      </c>
    </row>
    <row r="269" spans="1:15" x14ac:dyDescent="0.2">
      <c r="A269" s="167" t="s">
        <v>221</v>
      </c>
      <c r="B269" s="167"/>
      <c r="C269" s="226"/>
      <c r="D269" s="156" t="s">
        <v>167</v>
      </c>
      <c r="E269" s="8" t="s">
        <v>43</v>
      </c>
      <c r="F269" s="157"/>
      <c r="G269" s="158"/>
      <c r="H269" s="159"/>
      <c r="I269" s="160"/>
      <c r="J269" s="160"/>
      <c r="K269" s="161"/>
      <c r="L269" s="162"/>
      <c r="O269" s="146">
        <f>SUM(O267:O268)</f>
        <v>10980000</v>
      </c>
    </row>
    <row r="270" spans="1:15" x14ac:dyDescent="0.2">
      <c r="A270" s="163" t="s">
        <v>221</v>
      </c>
      <c r="B270" s="163"/>
      <c r="C270" s="224">
        <f>+C267+1</f>
        <v>86</v>
      </c>
      <c r="D270" s="136" t="s">
        <v>10</v>
      </c>
      <c r="E270" s="5" t="s">
        <v>45</v>
      </c>
      <c r="F270" s="137" t="s">
        <v>1</v>
      </c>
      <c r="G270" s="140">
        <v>7700000</v>
      </c>
      <c r="H270" s="139"/>
      <c r="I270" s="141"/>
      <c r="J270" s="141"/>
      <c r="K270" s="164"/>
      <c r="L270" s="165">
        <v>1984</v>
      </c>
      <c r="M270" s="144">
        <v>4800</v>
      </c>
      <c r="N270" s="145">
        <v>1500</v>
      </c>
      <c r="O270" s="146">
        <f>+N270*M270</f>
        <v>7200000</v>
      </c>
    </row>
    <row r="271" spans="1:15" x14ac:dyDescent="0.2">
      <c r="A271" s="166" t="s">
        <v>221</v>
      </c>
      <c r="B271" s="166"/>
      <c r="C271" s="225"/>
      <c r="D271" s="101" t="s">
        <v>3</v>
      </c>
      <c r="E271" s="101" t="s">
        <v>5</v>
      </c>
      <c r="F271" s="101"/>
      <c r="G271" s="149"/>
      <c r="H271" s="150"/>
      <c r="I271" s="151"/>
      <c r="J271" s="151"/>
      <c r="K271" s="152"/>
      <c r="L271" s="153"/>
      <c r="M271" s="144">
        <v>640</v>
      </c>
      <c r="N271" s="145">
        <v>800</v>
      </c>
      <c r="O271" s="146">
        <f>+N271*M271</f>
        <v>512000</v>
      </c>
    </row>
    <row r="272" spans="1:15" x14ac:dyDescent="0.2">
      <c r="A272" s="167" t="s">
        <v>221</v>
      </c>
      <c r="B272" s="167"/>
      <c r="C272" s="226"/>
      <c r="D272" s="156" t="s">
        <v>167</v>
      </c>
      <c r="E272" s="8" t="s">
        <v>44</v>
      </c>
      <c r="F272" s="157"/>
      <c r="G272" s="158"/>
      <c r="H272" s="159"/>
      <c r="I272" s="160"/>
      <c r="J272" s="160"/>
      <c r="K272" s="161"/>
      <c r="L272" s="162"/>
      <c r="O272" s="146">
        <f>SUM(O270:O271)</f>
        <v>7712000</v>
      </c>
    </row>
    <row r="273" spans="1:15" x14ac:dyDescent="0.2">
      <c r="A273" s="163" t="s">
        <v>7</v>
      </c>
      <c r="B273" s="163"/>
      <c r="C273" s="224">
        <f>+C270+1</f>
        <v>87</v>
      </c>
      <c r="D273" s="136" t="s">
        <v>10</v>
      </c>
      <c r="E273" s="5" t="s">
        <v>180</v>
      </c>
      <c r="F273" s="137" t="s">
        <v>1</v>
      </c>
      <c r="G273" s="138"/>
      <c r="H273" s="140">
        <v>2800000</v>
      </c>
      <c r="I273" s="141"/>
      <c r="J273" s="141"/>
      <c r="K273" s="164"/>
      <c r="L273" s="165">
        <v>1968</v>
      </c>
      <c r="M273" s="144">
        <v>1400</v>
      </c>
      <c r="N273" s="145">
        <v>1300</v>
      </c>
      <c r="O273" s="146">
        <f>+N273*M273</f>
        <v>1820000</v>
      </c>
    </row>
    <row r="274" spans="1:15" x14ac:dyDescent="0.2">
      <c r="A274" s="166" t="s">
        <v>7</v>
      </c>
      <c r="B274" s="166"/>
      <c r="C274" s="225"/>
      <c r="D274" s="101" t="s">
        <v>3</v>
      </c>
      <c r="E274" s="101" t="s">
        <v>7</v>
      </c>
      <c r="F274" s="101"/>
      <c r="G274" s="149"/>
      <c r="H274" s="150"/>
      <c r="I274" s="151"/>
      <c r="J274" s="151"/>
      <c r="K274" s="152"/>
      <c r="L274" s="153"/>
      <c r="M274" s="144">
        <v>1280</v>
      </c>
      <c r="N274" s="145">
        <v>800</v>
      </c>
      <c r="O274" s="146">
        <f>+N274*M274</f>
        <v>1024000</v>
      </c>
    </row>
    <row r="275" spans="1:15" x14ac:dyDescent="0.2">
      <c r="A275" s="167" t="s">
        <v>7</v>
      </c>
      <c r="B275" s="167"/>
      <c r="C275" s="226"/>
      <c r="D275" s="156" t="s">
        <v>167</v>
      </c>
      <c r="E275" s="8" t="s">
        <v>15</v>
      </c>
      <c r="F275" s="157"/>
      <c r="G275" s="158"/>
      <c r="H275" s="159"/>
      <c r="I275" s="160"/>
      <c r="J275" s="160"/>
      <c r="K275" s="161"/>
      <c r="L275" s="162"/>
      <c r="O275" s="146">
        <f>SUM(O273:O274)</f>
        <v>2844000</v>
      </c>
    </row>
    <row r="276" spans="1:15" x14ac:dyDescent="0.2">
      <c r="A276" s="163" t="s">
        <v>221</v>
      </c>
      <c r="B276" s="163"/>
      <c r="C276" s="224">
        <f>+C273+1</f>
        <v>88</v>
      </c>
      <c r="D276" s="136" t="s">
        <v>10</v>
      </c>
      <c r="E276" s="5" t="s">
        <v>163</v>
      </c>
      <c r="F276" s="137" t="s">
        <v>1</v>
      </c>
      <c r="G276" s="140">
        <v>26000000</v>
      </c>
      <c r="H276" s="139"/>
      <c r="I276" s="141"/>
      <c r="J276" s="141"/>
      <c r="K276" s="164"/>
      <c r="L276" s="165">
        <v>1988</v>
      </c>
      <c r="M276" s="144">
        <v>16700</v>
      </c>
      <c r="N276" s="145">
        <v>1500</v>
      </c>
      <c r="O276" s="146">
        <f>+N276*M276</f>
        <v>25050000</v>
      </c>
    </row>
    <row r="277" spans="1:15" x14ac:dyDescent="0.2">
      <c r="A277" s="166" t="s">
        <v>221</v>
      </c>
      <c r="B277" s="166"/>
      <c r="C277" s="225"/>
      <c r="D277" s="101" t="s">
        <v>3</v>
      </c>
      <c r="E277" s="101" t="s">
        <v>5</v>
      </c>
      <c r="F277" s="101"/>
      <c r="G277" s="149"/>
      <c r="H277" s="150"/>
      <c r="I277" s="151"/>
      <c r="J277" s="151"/>
      <c r="K277" s="152"/>
      <c r="L277" s="153"/>
      <c r="M277" s="144">
        <v>1500</v>
      </c>
      <c r="N277" s="145">
        <v>800</v>
      </c>
      <c r="O277" s="146">
        <f>+N277*M277</f>
        <v>1200000</v>
      </c>
    </row>
    <row r="278" spans="1:15" x14ac:dyDescent="0.2">
      <c r="A278" s="167" t="s">
        <v>221</v>
      </c>
      <c r="B278" s="167"/>
      <c r="C278" s="226"/>
      <c r="D278" s="156" t="s">
        <v>167</v>
      </c>
      <c r="E278" s="8" t="s">
        <v>88</v>
      </c>
      <c r="F278" s="157"/>
      <c r="G278" s="158"/>
      <c r="H278" s="159"/>
      <c r="I278" s="160"/>
      <c r="J278" s="160"/>
      <c r="K278" s="161"/>
      <c r="L278" s="162"/>
      <c r="O278" s="146">
        <f>SUM(O276:O277)</f>
        <v>26250000</v>
      </c>
    </row>
    <row r="279" spans="1:15" ht="12.75" customHeight="1" x14ac:dyDescent="0.2">
      <c r="A279" s="163" t="s">
        <v>221</v>
      </c>
      <c r="B279" s="163"/>
      <c r="C279" s="224">
        <f>+C276+1</f>
        <v>89</v>
      </c>
      <c r="D279" s="136" t="s">
        <v>10</v>
      </c>
      <c r="E279" s="5" t="s">
        <v>181</v>
      </c>
      <c r="F279" s="137" t="s">
        <v>1</v>
      </c>
      <c r="G279" s="140">
        <v>13000000</v>
      </c>
      <c r="H279" s="139"/>
      <c r="I279" s="141"/>
      <c r="J279" s="141"/>
      <c r="K279" s="164"/>
      <c r="L279" s="165">
        <v>1986</v>
      </c>
      <c r="M279" s="144">
        <v>8000</v>
      </c>
      <c r="N279" s="145">
        <v>1450</v>
      </c>
      <c r="O279" s="146">
        <f>+N279*M279</f>
        <v>11600000</v>
      </c>
    </row>
    <row r="280" spans="1:15" ht="12.75" customHeight="1" x14ac:dyDescent="0.2">
      <c r="A280" s="166" t="s">
        <v>221</v>
      </c>
      <c r="B280" s="166"/>
      <c r="C280" s="225"/>
      <c r="D280" s="101" t="s">
        <v>3</v>
      </c>
      <c r="E280" s="101" t="s">
        <v>5</v>
      </c>
      <c r="F280" s="101"/>
      <c r="G280" s="149"/>
      <c r="H280" s="150"/>
      <c r="I280" s="151"/>
      <c r="J280" s="151"/>
      <c r="K280" s="152"/>
      <c r="L280" s="153"/>
      <c r="M280" s="144">
        <v>1700</v>
      </c>
      <c r="N280" s="145">
        <v>800</v>
      </c>
      <c r="O280" s="146">
        <f>+N280*M280</f>
        <v>1360000</v>
      </c>
    </row>
    <row r="281" spans="1:15" ht="12.75" customHeight="1" x14ac:dyDescent="0.2">
      <c r="A281" s="167" t="s">
        <v>221</v>
      </c>
      <c r="B281" s="167"/>
      <c r="C281" s="226"/>
      <c r="D281" s="156" t="s">
        <v>167</v>
      </c>
      <c r="E281" s="8" t="s">
        <v>127</v>
      </c>
      <c r="F281" s="157"/>
      <c r="G281" s="158"/>
      <c r="H281" s="159"/>
      <c r="I281" s="160"/>
      <c r="J281" s="160"/>
      <c r="K281" s="161"/>
      <c r="L281" s="162"/>
      <c r="O281" s="146">
        <f>SUM(O279:O280)</f>
        <v>12960000</v>
      </c>
    </row>
    <row r="282" spans="1:15" ht="12.75" customHeight="1" x14ac:dyDescent="0.2">
      <c r="A282" s="163" t="s">
        <v>221</v>
      </c>
      <c r="B282" s="163"/>
      <c r="C282" s="224">
        <f>+C279+1</f>
        <v>90</v>
      </c>
      <c r="D282" s="136" t="s">
        <v>10</v>
      </c>
      <c r="E282" s="5" t="s">
        <v>46</v>
      </c>
      <c r="F282" s="137" t="s">
        <v>1</v>
      </c>
      <c r="G282" s="140">
        <v>15400000</v>
      </c>
      <c r="H282" s="139"/>
      <c r="I282" s="141"/>
      <c r="J282" s="141"/>
      <c r="K282" s="164"/>
      <c r="L282" s="165">
        <v>1986</v>
      </c>
      <c r="M282" s="144">
        <v>9700</v>
      </c>
      <c r="N282" s="145">
        <v>1500</v>
      </c>
      <c r="O282" s="146">
        <f>+N282*M282</f>
        <v>14550000</v>
      </c>
    </row>
    <row r="283" spans="1:15" ht="12.75" customHeight="1" x14ac:dyDescent="0.2">
      <c r="A283" s="166" t="s">
        <v>221</v>
      </c>
      <c r="B283" s="166"/>
      <c r="C283" s="225"/>
      <c r="D283" s="101" t="s">
        <v>3</v>
      </c>
      <c r="E283" s="101" t="s">
        <v>5</v>
      </c>
      <c r="F283" s="101"/>
      <c r="G283" s="149"/>
      <c r="H283" s="150"/>
      <c r="I283" s="151"/>
      <c r="J283" s="151"/>
      <c r="K283" s="152"/>
      <c r="L283" s="153"/>
      <c r="M283" s="144">
        <v>1100</v>
      </c>
      <c r="N283" s="145">
        <v>800</v>
      </c>
      <c r="O283" s="146">
        <f>+N283*M283</f>
        <v>880000</v>
      </c>
    </row>
    <row r="284" spans="1:15" ht="12.75" customHeight="1" x14ac:dyDescent="0.2">
      <c r="A284" s="167" t="s">
        <v>221</v>
      </c>
      <c r="B284" s="167"/>
      <c r="C284" s="226"/>
      <c r="D284" s="156" t="s">
        <v>167</v>
      </c>
      <c r="E284" s="8" t="s">
        <v>128</v>
      </c>
      <c r="F284" s="157"/>
      <c r="G284" s="158"/>
      <c r="H284" s="159"/>
      <c r="I284" s="160"/>
      <c r="J284" s="160"/>
      <c r="K284" s="161"/>
      <c r="L284" s="162"/>
      <c r="O284" s="146">
        <f>SUM(O282:O283)</f>
        <v>15430000</v>
      </c>
    </row>
    <row r="285" spans="1:15" ht="12.75" customHeight="1" x14ac:dyDescent="0.2">
      <c r="A285" s="163" t="s">
        <v>221</v>
      </c>
      <c r="B285" s="163"/>
      <c r="C285" s="224">
        <f>+C282+1</f>
        <v>91</v>
      </c>
      <c r="D285" s="136" t="s">
        <v>10</v>
      </c>
      <c r="E285" s="5" t="s">
        <v>47</v>
      </c>
      <c r="F285" s="137" t="s">
        <v>1</v>
      </c>
      <c r="G285" s="140">
        <v>8600000</v>
      </c>
      <c r="H285" s="139"/>
      <c r="I285" s="141"/>
      <c r="J285" s="141"/>
      <c r="K285" s="164"/>
      <c r="L285" s="165">
        <v>1987</v>
      </c>
      <c r="M285" s="144">
        <v>5000</v>
      </c>
      <c r="N285" s="145">
        <v>1500</v>
      </c>
      <c r="O285" s="146">
        <f>+N285*M285</f>
        <v>7500000</v>
      </c>
    </row>
    <row r="286" spans="1:15" ht="12.75" customHeight="1" x14ac:dyDescent="0.2">
      <c r="A286" s="166" t="s">
        <v>221</v>
      </c>
      <c r="B286" s="166"/>
      <c r="C286" s="225"/>
      <c r="D286" s="101" t="s">
        <v>3</v>
      </c>
      <c r="E286" s="101" t="s">
        <v>5</v>
      </c>
      <c r="F286" s="101"/>
      <c r="G286" s="149"/>
      <c r="H286" s="150"/>
      <c r="I286" s="151"/>
      <c r="J286" s="151"/>
      <c r="K286" s="152"/>
      <c r="L286" s="153"/>
      <c r="M286" s="144">
        <v>1400</v>
      </c>
      <c r="N286" s="145">
        <v>800</v>
      </c>
      <c r="O286" s="146">
        <f>+N286*M286</f>
        <v>1120000</v>
      </c>
    </row>
    <row r="287" spans="1:15" ht="12.75" customHeight="1" x14ac:dyDescent="0.2">
      <c r="A287" s="167" t="s">
        <v>221</v>
      </c>
      <c r="B287" s="167"/>
      <c r="C287" s="226"/>
      <c r="D287" s="156" t="s">
        <v>167</v>
      </c>
      <c r="E287" s="8" t="s">
        <v>123</v>
      </c>
      <c r="F287" s="157"/>
      <c r="G287" s="158"/>
      <c r="H287" s="159"/>
      <c r="I287" s="160"/>
      <c r="J287" s="160"/>
      <c r="K287" s="161"/>
      <c r="L287" s="162"/>
      <c r="M287" s="174"/>
      <c r="O287" s="146">
        <f>SUM(O285:O286)</f>
        <v>8620000</v>
      </c>
    </row>
    <row r="288" spans="1:15" x14ac:dyDescent="0.2">
      <c r="A288" s="163" t="s">
        <v>221</v>
      </c>
      <c r="B288" s="163"/>
      <c r="C288" s="224">
        <f>+C285+1</f>
        <v>92</v>
      </c>
      <c r="D288" s="136" t="s">
        <v>10</v>
      </c>
      <c r="E288" s="5" t="s">
        <v>182</v>
      </c>
      <c r="F288" s="137" t="s">
        <v>1</v>
      </c>
      <c r="G288" s="140">
        <v>4800000</v>
      </c>
      <c r="H288" s="139"/>
      <c r="I288" s="141"/>
      <c r="J288" s="141"/>
      <c r="K288" s="164"/>
      <c r="L288" s="165">
        <v>1987</v>
      </c>
      <c r="M288" s="144">
        <v>3200</v>
      </c>
      <c r="N288" s="145">
        <v>1500</v>
      </c>
      <c r="O288" s="146">
        <f>+N288*M288</f>
        <v>4800000</v>
      </c>
    </row>
    <row r="289" spans="1:15" x14ac:dyDescent="0.2">
      <c r="A289" s="166" t="s">
        <v>221</v>
      </c>
      <c r="B289" s="166"/>
      <c r="C289" s="225"/>
      <c r="D289" s="101" t="s">
        <v>3</v>
      </c>
      <c r="E289" s="101" t="s">
        <v>5</v>
      </c>
      <c r="F289" s="101"/>
      <c r="G289" s="149"/>
      <c r="H289" s="150"/>
      <c r="I289" s="151"/>
      <c r="J289" s="151"/>
      <c r="K289" s="152"/>
      <c r="L289" s="153"/>
      <c r="M289" s="144">
        <f>210+1740</f>
        <v>1950</v>
      </c>
      <c r="N289" s="145">
        <v>800</v>
      </c>
    </row>
    <row r="290" spans="1:15" x14ac:dyDescent="0.2">
      <c r="A290" s="167" t="s">
        <v>221</v>
      </c>
      <c r="B290" s="167"/>
      <c r="C290" s="226"/>
      <c r="D290" s="156" t="s">
        <v>167</v>
      </c>
      <c r="E290" s="8" t="s">
        <v>126</v>
      </c>
      <c r="F290" s="157"/>
      <c r="G290" s="158"/>
      <c r="H290" s="159"/>
      <c r="I290" s="160"/>
      <c r="J290" s="160"/>
      <c r="K290" s="161"/>
      <c r="L290" s="162"/>
      <c r="O290" s="146">
        <f>SUM(O288:O289)</f>
        <v>4800000</v>
      </c>
    </row>
    <row r="291" spans="1:15" x14ac:dyDescent="0.2">
      <c r="A291" s="163" t="s">
        <v>221</v>
      </c>
      <c r="B291" s="163"/>
      <c r="C291" s="224">
        <f>+C288+1</f>
        <v>93</v>
      </c>
      <c r="D291" s="136" t="s">
        <v>10</v>
      </c>
      <c r="E291" s="5" t="s">
        <v>48</v>
      </c>
      <c r="F291" s="137" t="s">
        <v>1</v>
      </c>
      <c r="G291" s="140">
        <v>14400000</v>
      </c>
      <c r="H291" s="139"/>
      <c r="I291" s="141"/>
      <c r="J291" s="141"/>
      <c r="K291" s="164"/>
      <c r="L291" s="165">
        <v>1986</v>
      </c>
      <c r="M291" s="144">
        <v>8000</v>
      </c>
      <c r="N291" s="145">
        <v>1500</v>
      </c>
      <c r="O291" s="146">
        <f>+N291*M291</f>
        <v>12000000</v>
      </c>
    </row>
    <row r="292" spans="1:15" x14ac:dyDescent="0.2">
      <c r="A292" s="166" t="s">
        <v>221</v>
      </c>
      <c r="B292" s="166"/>
      <c r="C292" s="225"/>
      <c r="D292" s="101" t="s">
        <v>3</v>
      </c>
      <c r="E292" s="101" t="s">
        <v>5</v>
      </c>
      <c r="F292" s="101"/>
      <c r="G292" s="149"/>
      <c r="H292" s="150"/>
      <c r="I292" s="151"/>
      <c r="J292" s="151"/>
      <c r="K292" s="152"/>
      <c r="L292" s="153"/>
      <c r="M292" s="144">
        <f>1260+1840</f>
        <v>3100</v>
      </c>
      <c r="N292" s="145">
        <v>800</v>
      </c>
      <c r="O292" s="146">
        <f>+N292*M292</f>
        <v>2480000</v>
      </c>
    </row>
    <row r="293" spans="1:15" x14ac:dyDescent="0.2">
      <c r="A293" s="167" t="s">
        <v>221</v>
      </c>
      <c r="B293" s="167"/>
      <c r="C293" s="226"/>
      <c r="D293" s="156" t="s">
        <v>167</v>
      </c>
      <c r="E293" s="8" t="s">
        <v>129</v>
      </c>
      <c r="F293" s="157"/>
      <c r="G293" s="158"/>
      <c r="H293" s="159"/>
      <c r="I293" s="160"/>
      <c r="J293" s="160"/>
      <c r="K293" s="161"/>
      <c r="L293" s="162"/>
      <c r="O293" s="146">
        <f>SUM(O291:O292)</f>
        <v>14480000</v>
      </c>
    </row>
    <row r="294" spans="1:15" x14ac:dyDescent="0.2">
      <c r="A294" s="163" t="s">
        <v>221</v>
      </c>
      <c r="B294" s="163"/>
      <c r="C294" s="224">
        <f>+C291+1</f>
        <v>94</v>
      </c>
      <c r="D294" s="136" t="s">
        <v>10</v>
      </c>
      <c r="E294" s="5" t="s">
        <v>101</v>
      </c>
      <c r="F294" s="137" t="s">
        <v>1</v>
      </c>
      <c r="G294" s="140">
        <v>2700000</v>
      </c>
      <c r="H294" s="139"/>
      <c r="I294" s="141"/>
      <c r="J294" s="141"/>
      <c r="K294" s="164"/>
      <c r="L294" s="165">
        <v>1989</v>
      </c>
      <c r="M294" s="144">
        <v>1420</v>
      </c>
      <c r="N294" s="145">
        <v>1500</v>
      </c>
      <c r="O294" s="146">
        <f>+N294*M294</f>
        <v>2130000</v>
      </c>
    </row>
    <row r="295" spans="1:15" x14ac:dyDescent="0.2">
      <c r="A295" s="166" t="s">
        <v>221</v>
      </c>
      <c r="B295" s="166"/>
      <c r="C295" s="225"/>
      <c r="D295" s="101" t="s">
        <v>3</v>
      </c>
      <c r="E295" s="101" t="s">
        <v>12</v>
      </c>
      <c r="F295" s="101"/>
      <c r="G295" s="149"/>
      <c r="H295" s="150"/>
      <c r="I295" s="151"/>
      <c r="J295" s="151"/>
      <c r="K295" s="152"/>
      <c r="L295" s="153"/>
      <c r="M295" s="144">
        <v>730</v>
      </c>
      <c r="N295" s="145">
        <v>800</v>
      </c>
      <c r="O295" s="146">
        <f>+N295*M295</f>
        <v>584000</v>
      </c>
    </row>
    <row r="296" spans="1:15" x14ac:dyDescent="0.2">
      <c r="A296" s="167" t="s">
        <v>221</v>
      </c>
      <c r="B296" s="167"/>
      <c r="C296" s="226"/>
      <c r="D296" s="156" t="s">
        <v>167</v>
      </c>
      <c r="E296" s="8" t="s">
        <v>23</v>
      </c>
      <c r="F296" s="157"/>
      <c r="G296" s="158"/>
      <c r="H296" s="159"/>
      <c r="I296" s="160"/>
      <c r="J296" s="160"/>
      <c r="K296" s="161"/>
      <c r="L296" s="162"/>
      <c r="O296" s="146">
        <f>SUM(O294:O295)</f>
        <v>2714000</v>
      </c>
    </row>
    <row r="297" spans="1:15" x14ac:dyDescent="0.2">
      <c r="A297" s="163" t="s">
        <v>221</v>
      </c>
      <c r="B297" s="163"/>
      <c r="C297" s="224">
        <f>+C294+1</f>
        <v>95</v>
      </c>
      <c r="D297" s="136" t="s">
        <v>10</v>
      </c>
      <c r="E297" s="5" t="s">
        <v>148</v>
      </c>
      <c r="F297" s="137" t="s">
        <v>1</v>
      </c>
      <c r="G297" s="140">
        <v>11000000</v>
      </c>
      <c r="H297" s="139"/>
      <c r="I297" s="141"/>
      <c r="J297" s="141"/>
      <c r="K297" s="164"/>
      <c r="L297" s="165">
        <v>1989</v>
      </c>
      <c r="M297" s="144">
        <v>6100</v>
      </c>
      <c r="N297" s="145">
        <v>1500</v>
      </c>
      <c r="O297" s="146">
        <f>+N297*M297</f>
        <v>9150000</v>
      </c>
    </row>
    <row r="298" spans="1:15" x14ac:dyDescent="0.2">
      <c r="A298" s="166" t="s">
        <v>221</v>
      </c>
      <c r="B298" s="166"/>
      <c r="C298" s="225"/>
      <c r="D298" s="101" t="s">
        <v>3</v>
      </c>
      <c r="E298" s="101" t="s">
        <v>12</v>
      </c>
      <c r="F298" s="101"/>
      <c r="G298" s="149"/>
      <c r="H298" s="150"/>
      <c r="I298" s="151"/>
      <c r="J298" s="151"/>
      <c r="K298" s="152"/>
      <c r="L298" s="153"/>
      <c r="M298" s="144">
        <f>1010+1490</f>
        <v>2500</v>
      </c>
      <c r="N298" s="145">
        <v>800</v>
      </c>
      <c r="O298" s="146">
        <f>+N298*M298</f>
        <v>2000000</v>
      </c>
    </row>
    <row r="299" spans="1:15" x14ac:dyDescent="0.2">
      <c r="A299" s="167" t="s">
        <v>221</v>
      </c>
      <c r="B299" s="167"/>
      <c r="C299" s="226"/>
      <c r="D299" s="156" t="s">
        <v>167</v>
      </c>
      <c r="E299" s="8" t="s">
        <v>29</v>
      </c>
      <c r="F299" s="157"/>
      <c r="G299" s="158"/>
      <c r="H299" s="159"/>
      <c r="I299" s="160"/>
      <c r="J299" s="160"/>
      <c r="K299" s="161"/>
      <c r="L299" s="162"/>
      <c r="O299" s="146">
        <f>SUM(O297:O298)</f>
        <v>11150000</v>
      </c>
    </row>
    <row r="300" spans="1:15" x14ac:dyDescent="0.2">
      <c r="A300" s="163" t="s">
        <v>221</v>
      </c>
      <c r="B300" s="163"/>
      <c r="C300" s="224">
        <f>+C297+1</f>
        <v>96</v>
      </c>
      <c r="D300" s="136" t="s">
        <v>10</v>
      </c>
      <c r="E300" s="5" t="s">
        <v>183</v>
      </c>
      <c r="F300" s="137" t="s">
        <v>1</v>
      </c>
      <c r="G300" s="140">
        <v>8100000</v>
      </c>
      <c r="H300" s="139"/>
      <c r="I300" s="141"/>
      <c r="J300" s="141"/>
      <c r="K300" s="164"/>
      <c r="L300" s="165">
        <v>1991</v>
      </c>
      <c r="M300" s="144">
        <f>4465+130</f>
        <v>4595</v>
      </c>
      <c r="N300" s="145">
        <v>1500</v>
      </c>
      <c r="O300" s="146">
        <f>+N300*M300</f>
        <v>6892500</v>
      </c>
    </row>
    <row r="301" spans="1:15" x14ac:dyDescent="0.2">
      <c r="A301" s="166" t="s">
        <v>221</v>
      </c>
      <c r="B301" s="166"/>
      <c r="C301" s="225"/>
      <c r="D301" s="101" t="s">
        <v>3</v>
      </c>
      <c r="E301" s="101" t="s">
        <v>5</v>
      </c>
      <c r="F301" s="101"/>
      <c r="G301" s="149"/>
      <c r="H301" s="150"/>
      <c r="I301" s="151"/>
      <c r="J301" s="151"/>
      <c r="K301" s="152"/>
      <c r="L301" s="153"/>
      <c r="M301" s="144">
        <f>185+1340</f>
        <v>1525</v>
      </c>
      <c r="N301" s="145">
        <v>800</v>
      </c>
      <c r="O301" s="146">
        <f>+N301*M301</f>
        <v>1220000</v>
      </c>
    </row>
    <row r="302" spans="1:15" x14ac:dyDescent="0.2">
      <c r="A302" s="167" t="s">
        <v>221</v>
      </c>
      <c r="B302" s="167"/>
      <c r="C302" s="226"/>
      <c r="D302" s="156" t="s">
        <v>167</v>
      </c>
      <c r="E302" s="8" t="s">
        <v>38</v>
      </c>
      <c r="F302" s="157"/>
      <c r="G302" s="158"/>
      <c r="H302" s="159"/>
      <c r="I302" s="160"/>
      <c r="J302" s="160"/>
      <c r="K302" s="161"/>
      <c r="L302" s="162"/>
      <c r="O302" s="146">
        <f>SUM(O300:O301)</f>
        <v>8112500</v>
      </c>
    </row>
    <row r="303" spans="1:15" x14ac:dyDescent="0.2">
      <c r="A303" s="163" t="s">
        <v>7</v>
      </c>
      <c r="B303" s="163"/>
      <c r="C303" s="224">
        <f>+C300+1</f>
        <v>97</v>
      </c>
      <c r="D303" s="136" t="s">
        <v>10</v>
      </c>
      <c r="E303" s="5" t="s">
        <v>184</v>
      </c>
      <c r="F303" s="137" t="s">
        <v>1</v>
      </c>
      <c r="G303" s="138"/>
      <c r="H303" s="140">
        <v>2000000</v>
      </c>
      <c r="I303" s="141"/>
      <c r="J303" s="141"/>
      <c r="K303" s="164"/>
      <c r="L303" s="165">
        <v>1987</v>
      </c>
      <c r="M303" s="144">
        <f>310+440</f>
        <v>750</v>
      </c>
      <c r="N303" s="145">
        <v>1450</v>
      </c>
      <c r="O303" s="146">
        <f>+N303*M303</f>
        <v>1087500</v>
      </c>
    </row>
    <row r="304" spans="1:15" x14ac:dyDescent="0.2">
      <c r="A304" s="166" t="s">
        <v>7</v>
      </c>
      <c r="B304" s="166"/>
      <c r="C304" s="225"/>
      <c r="D304" s="101" t="s">
        <v>3</v>
      </c>
      <c r="E304" s="101" t="s">
        <v>7</v>
      </c>
      <c r="F304" s="101"/>
      <c r="G304" s="149"/>
      <c r="H304" s="150"/>
      <c r="I304" s="151"/>
      <c r="J304" s="151"/>
      <c r="K304" s="152"/>
      <c r="L304" s="153"/>
      <c r="M304" s="144">
        <f>30+555+580</f>
        <v>1165</v>
      </c>
      <c r="N304" s="145">
        <v>800</v>
      </c>
      <c r="O304" s="146">
        <f>+N304*M304</f>
        <v>932000</v>
      </c>
    </row>
    <row r="305" spans="1:15" x14ac:dyDescent="0.2">
      <c r="A305" s="167" t="s">
        <v>7</v>
      </c>
      <c r="B305" s="167"/>
      <c r="C305" s="226"/>
      <c r="D305" s="156" t="s">
        <v>167</v>
      </c>
      <c r="E305" s="8" t="s">
        <v>14</v>
      </c>
      <c r="F305" s="157"/>
      <c r="G305" s="158"/>
      <c r="H305" s="159"/>
      <c r="I305" s="160"/>
      <c r="J305" s="160"/>
      <c r="K305" s="161"/>
      <c r="L305" s="162"/>
      <c r="O305" s="146">
        <f>SUM(O303:O304)</f>
        <v>2019500</v>
      </c>
    </row>
    <row r="306" spans="1:15" x14ac:dyDescent="0.2">
      <c r="A306" s="163" t="s">
        <v>221</v>
      </c>
      <c r="B306" s="163"/>
      <c r="C306" s="224">
        <f>+C303+1</f>
        <v>98</v>
      </c>
      <c r="D306" s="136" t="s">
        <v>10</v>
      </c>
      <c r="E306" s="5" t="s">
        <v>102</v>
      </c>
      <c r="F306" s="137" t="s">
        <v>1</v>
      </c>
      <c r="G306" s="140">
        <v>3100000</v>
      </c>
      <c r="H306" s="139"/>
      <c r="I306" s="141"/>
      <c r="J306" s="141"/>
      <c r="K306" s="164"/>
      <c r="L306" s="165">
        <v>1990</v>
      </c>
      <c r="M306" s="144">
        <v>1525</v>
      </c>
      <c r="N306" s="145">
        <v>1500</v>
      </c>
      <c r="O306" s="146">
        <f>+N306*M306</f>
        <v>2287500</v>
      </c>
    </row>
    <row r="307" spans="1:15" x14ac:dyDescent="0.2">
      <c r="A307" s="166" t="s">
        <v>221</v>
      </c>
      <c r="B307" s="166"/>
      <c r="C307" s="225"/>
      <c r="D307" s="101" t="s">
        <v>3</v>
      </c>
      <c r="E307" s="101" t="s">
        <v>12</v>
      </c>
      <c r="F307" s="101"/>
      <c r="G307" s="149"/>
      <c r="H307" s="150"/>
      <c r="I307" s="151"/>
      <c r="J307" s="151"/>
      <c r="K307" s="152"/>
      <c r="L307" s="153"/>
      <c r="M307" s="144">
        <f>305+750</f>
        <v>1055</v>
      </c>
      <c r="N307" s="145">
        <v>800</v>
      </c>
      <c r="O307" s="146">
        <f>+N307*M307</f>
        <v>844000</v>
      </c>
    </row>
    <row r="308" spans="1:15" x14ac:dyDescent="0.2">
      <c r="A308" s="167" t="s">
        <v>221</v>
      </c>
      <c r="B308" s="167"/>
      <c r="C308" s="226"/>
      <c r="D308" s="156" t="s">
        <v>167</v>
      </c>
      <c r="E308" s="8" t="s">
        <v>23</v>
      </c>
      <c r="F308" s="157"/>
      <c r="G308" s="158"/>
      <c r="H308" s="159"/>
      <c r="I308" s="160"/>
      <c r="J308" s="160"/>
      <c r="K308" s="161"/>
      <c r="L308" s="162"/>
      <c r="O308" s="146">
        <f>SUM(O306:O307)</f>
        <v>3131500</v>
      </c>
    </row>
    <row r="309" spans="1:15" x14ac:dyDescent="0.2">
      <c r="A309" s="163" t="s">
        <v>221</v>
      </c>
      <c r="B309" s="163"/>
      <c r="C309" s="224">
        <f>+C306+1</f>
        <v>99</v>
      </c>
      <c r="D309" s="136" t="s">
        <v>10</v>
      </c>
      <c r="E309" s="5" t="s">
        <v>185</v>
      </c>
      <c r="F309" s="137" t="s">
        <v>1</v>
      </c>
      <c r="G309" s="140">
        <v>24000000</v>
      </c>
      <c r="H309" s="139"/>
      <c r="I309" s="141"/>
      <c r="J309" s="141"/>
      <c r="K309" s="164"/>
      <c r="L309" s="165">
        <v>1970</v>
      </c>
      <c r="M309" s="144">
        <v>16500</v>
      </c>
      <c r="N309" s="145">
        <v>1500</v>
      </c>
      <c r="O309" s="146">
        <f>+N309*M309</f>
        <v>24750000</v>
      </c>
    </row>
    <row r="310" spans="1:15" x14ac:dyDescent="0.2">
      <c r="A310" s="166" t="s">
        <v>221</v>
      </c>
      <c r="B310" s="166"/>
      <c r="C310" s="225"/>
      <c r="D310" s="101" t="s">
        <v>3</v>
      </c>
      <c r="E310" s="101" t="s">
        <v>5</v>
      </c>
      <c r="F310" s="101"/>
      <c r="G310" s="149"/>
      <c r="H310" s="150"/>
      <c r="I310" s="151"/>
      <c r="J310" s="151"/>
      <c r="K310" s="152"/>
      <c r="L310" s="153"/>
      <c r="M310" s="144">
        <v>2955</v>
      </c>
      <c r="N310" s="145">
        <v>800</v>
      </c>
    </row>
    <row r="311" spans="1:15" x14ac:dyDescent="0.2">
      <c r="A311" s="167" t="s">
        <v>221</v>
      </c>
      <c r="B311" s="167"/>
      <c r="C311" s="226"/>
      <c r="D311" s="156" t="s">
        <v>167</v>
      </c>
      <c r="E311" s="8" t="s">
        <v>93</v>
      </c>
      <c r="F311" s="157"/>
      <c r="G311" s="158"/>
      <c r="H311" s="159"/>
      <c r="I311" s="160"/>
      <c r="J311" s="160"/>
      <c r="K311" s="161"/>
      <c r="L311" s="162"/>
      <c r="O311" s="146">
        <f>SUM(O309:O310)</f>
        <v>24750000</v>
      </c>
    </row>
    <row r="312" spans="1:15" ht="25.5" x14ac:dyDescent="0.2">
      <c r="A312" s="163" t="s">
        <v>221</v>
      </c>
      <c r="B312" s="163"/>
      <c r="C312" s="224">
        <f>+C309+1</f>
        <v>100</v>
      </c>
      <c r="D312" s="136" t="s">
        <v>10</v>
      </c>
      <c r="E312" s="5" t="s">
        <v>186</v>
      </c>
      <c r="F312" s="137" t="s">
        <v>1</v>
      </c>
      <c r="G312" s="140">
        <v>38000000</v>
      </c>
      <c r="H312" s="139"/>
      <c r="I312" s="141"/>
      <c r="J312" s="141"/>
      <c r="K312" s="164"/>
      <c r="L312" s="178">
        <v>1985</v>
      </c>
      <c r="M312" s="144">
        <v>23000</v>
      </c>
      <c r="N312" s="145">
        <v>1450</v>
      </c>
      <c r="O312" s="146">
        <f>+N312*M312</f>
        <v>33350000</v>
      </c>
    </row>
    <row r="313" spans="1:15" x14ac:dyDescent="0.2">
      <c r="A313" s="166" t="s">
        <v>221</v>
      </c>
      <c r="B313" s="166"/>
      <c r="C313" s="225"/>
      <c r="D313" s="101" t="s">
        <v>3</v>
      </c>
      <c r="E313" s="101" t="s">
        <v>5</v>
      </c>
      <c r="F313" s="101"/>
      <c r="G313" s="149"/>
      <c r="H313" s="150"/>
      <c r="I313" s="151"/>
      <c r="J313" s="151"/>
      <c r="K313" s="152"/>
      <c r="L313" s="153"/>
      <c r="M313" s="144">
        <v>6000</v>
      </c>
      <c r="N313" s="145">
        <v>800</v>
      </c>
      <c r="O313" s="146">
        <f>+N313*M313</f>
        <v>4800000</v>
      </c>
    </row>
    <row r="314" spans="1:15" ht="25.5" x14ac:dyDescent="0.2">
      <c r="A314" s="167" t="s">
        <v>221</v>
      </c>
      <c r="B314" s="167"/>
      <c r="C314" s="226"/>
      <c r="D314" s="156" t="s">
        <v>167</v>
      </c>
      <c r="E314" s="8" t="s">
        <v>94</v>
      </c>
      <c r="F314" s="157"/>
      <c r="G314" s="158"/>
      <c r="H314" s="159"/>
      <c r="I314" s="160"/>
      <c r="J314" s="160"/>
      <c r="K314" s="161"/>
      <c r="L314" s="162"/>
      <c r="O314" s="146">
        <f>SUM(O312:O313)</f>
        <v>38150000</v>
      </c>
    </row>
    <row r="315" spans="1:15" x14ac:dyDescent="0.2">
      <c r="A315" s="163" t="s">
        <v>221</v>
      </c>
      <c r="B315" s="163"/>
      <c r="C315" s="224">
        <f>+C312+1</f>
        <v>101</v>
      </c>
      <c r="D315" s="136" t="s">
        <v>10</v>
      </c>
      <c r="E315" s="5" t="s">
        <v>95</v>
      </c>
      <c r="F315" s="137" t="s">
        <v>1</v>
      </c>
      <c r="G315" s="140">
        <v>29000000</v>
      </c>
      <c r="H315" s="139"/>
      <c r="I315" s="141"/>
      <c r="J315" s="141"/>
      <c r="K315" s="164"/>
      <c r="L315" s="165">
        <v>1967</v>
      </c>
      <c r="M315" s="144">
        <v>16700</v>
      </c>
      <c r="N315" s="145">
        <v>1500</v>
      </c>
      <c r="O315" s="146">
        <f>+N315*M315</f>
        <v>25050000</v>
      </c>
    </row>
    <row r="316" spans="1:15" x14ac:dyDescent="0.2">
      <c r="A316" s="166" t="s">
        <v>221</v>
      </c>
      <c r="B316" s="166"/>
      <c r="C316" s="225"/>
      <c r="D316" s="101" t="s">
        <v>3</v>
      </c>
      <c r="E316" s="101" t="s">
        <v>5</v>
      </c>
      <c r="F316" s="101"/>
      <c r="G316" s="149"/>
      <c r="H316" s="150"/>
      <c r="I316" s="151"/>
      <c r="J316" s="151"/>
      <c r="K316" s="152"/>
      <c r="L316" s="153"/>
      <c r="M316" s="144">
        <v>4900</v>
      </c>
      <c r="N316" s="145">
        <v>800</v>
      </c>
      <c r="O316" s="146">
        <f>+N316*M316</f>
        <v>3920000</v>
      </c>
    </row>
    <row r="317" spans="1:15" ht="12.75" customHeight="1" x14ac:dyDescent="0.2">
      <c r="A317" s="167" t="s">
        <v>221</v>
      </c>
      <c r="B317" s="167"/>
      <c r="C317" s="226"/>
      <c r="D317" s="156" t="s">
        <v>167</v>
      </c>
      <c r="E317" s="8" t="s">
        <v>96</v>
      </c>
      <c r="F317" s="157"/>
      <c r="G317" s="158"/>
      <c r="H317" s="159"/>
      <c r="I317" s="160"/>
      <c r="J317" s="160"/>
      <c r="K317" s="161"/>
      <c r="L317" s="162"/>
      <c r="O317" s="146">
        <f>SUM(O315:O316)</f>
        <v>28970000</v>
      </c>
    </row>
    <row r="318" spans="1:15" x14ac:dyDescent="0.2">
      <c r="A318" s="163" t="s">
        <v>221</v>
      </c>
      <c r="B318" s="163"/>
      <c r="C318" s="224">
        <f>+C315+1</f>
        <v>102</v>
      </c>
      <c r="D318" s="136" t="s">
        <v>10</v>
      </c>
      <c r="E318" s="5" t="s">
        <v>164</v>
      </c>
      <c r="F318" s="137" t="s">
        <v>1</v>
      </c>
      <c r="G318" s="140">
        <v>24400000</v>
      </c>
      <c r="H318" s="139"/>
      <c r="I318" s="141"/>
      <c r="J318" s="141"/>
      <c r="K318" s="164"/>
      <c r="L318" s="165">
        <v>1971</v>
      </c>
      <c r="M318" s="144">
        <v>15300</v>
      </c>
      <c r="N318" s="145">
        <v>1500</v>
      </c>
      <c r="O318" s="146">
        <f>+N318*M318</f>
        <v>22950000</v>
      </c>
    </row>
    <row r="319" spans="1:15" x14ac:dyDescent="0.2">
      <c r="A319" s="166" t="s">
        <v>221</v>
      </c>
      <c r="B319" s="166"/>
      <c r="C319" s="225"/>
      <c r="D319" s="101" t="s">
        <v>3</v>
      </c>
      <c r="E319" s="101" t="s">
        <v>5</v>
      </c>
      <c r="F319" s="101"/>
      <c r="G319" s="149"/>
      <c r="H319" s="150"/>
      <c r="I319" s="151"/>
      <c r="J319" s="151"/>
      <c r="K319" s="152"/>
      <c r="L319" s="153"/>
      <c r="M319" s="144">
        <v>1850</v>
      </c>
      <c r="N319" s="145">
        <v>800</v>
      </c>
      <c r="O319" s="146">
        <f>+N319*M319</f>
        <v>1480000</v>
      </c>
    </row>
    <row r="320" spans="1:15" ht="25.5" x14ac:dyDescent="0.2">
      <c r="A320" s="167" t="s">
        <v>221</v>
      </c>
      <c r="B320" s="167"/>
      <c r="C320" s="226"/>
      <c r="D320" s="156" t="s">
        <v>167</v>
      </c>
      <c r="E320" s="8" t="s">
        <v>97</v>
      </c>
      <c r="F320" s="157"/>
      <c r="G320" s="158"/>
      <c r="H320" s="159"/>
      <c r="I320" s="160"/>
      <c r="J320" s="160"/>
      <c r="K320" s="161"/>
      <c r="L320" s="162"/>
      <c r="O320" s="146">
        <f>SUM(O318:O319)</f>
        <v>24430000</v>
      </c>
    </row>
    <row r="321" spans="1:15" x14ac:dyDescent="0.2">
      <c r="A321" s="163" t="s">
        <v>7</v>
      </c>
      <c r="B321" s="163"/>
      <c r="C321" s="224">
        <f>+C318+1</f>
        <v>103</v>
      </c>
      <c r="D321" s="136" t="s">
        <v>10</v>
      </c>
      <c r="E321" s="5" t="s">
        <v>98</v>
      </c>
      <c r="F321" s="137" t="s">
        <v>1</v>
      </c>
      <c r="G321" s="138"/>
      <c r="H321" s="140">
        <v>3400000</v>
      </c>
      <c r="I321" s="141"/>
      <c r="J321" s="141"/>
      <c r="K321" s="164"/>
      <c r="L321" s="165">
        <v>1967</v>
      </c>
      <c r="M321" s="144">
        <v>2840</v>
      </c>
      <c r="N321" s="145">
        <v>1200</v>
      </c>
      <c r="O321" s="146">
        <f>+N321*M321</f>
        <v>3408000</v>
      </c>
    </row>
    <row r="322" spans="1:15" x14ac:dyDescent="0.2">
      <c r="A322" s="166" t="s">
        <v>7</v>
      </c>
      <c r="B322" s="166"/>
      <c r="C322" s="225"/>
      <c r="D322" s="101" t="s">
        <v>3</v>
      </c>
      <c r="E322" s="101" t="s">
        <v>7</v>
      </c>
      <c r="F322" s="101"/>
      <c r="G322" s="149"/>
      <c r="H322" s="150"/>
      <c r="I322" s="151"/>
      <c r="J322" s="151"/>
      <c r="K322" s="152"/>
      <c r="L322" s="153"/>
      <c r="M322" s="144"/>
      <c r="N322" s="145"/>
      <c r="O322" s="146">
        <f>+N322*M322</f>
        <v>0</v>
      </c>
    </row>
    <row r="323" spans="1:15" x14ac:dyDescent="0.2">
      <c r="A323" s="167" t="s">
        <v>7</v>
      </c>
      <c r="B323" s="167"/>
      <c r="C323" s="226"/>
      <c r="D323" s="156" t="s">
        <v>167</v>
      </c>
      <c r="E323" s="8" t="s">
        <v>17</v>
      </c>
      <c r="F323" s="157"/>
      <c r="G323" s="158"/>
      <c r="H323" s="159"/>
      <c r="I323" s="160"/>
      <c r="J323" s="160"/>
      <c r="K323" s="161"/>
      <c r="L323" s="162"/>
      <c r="M323" s="144"/>
      <c r="N323" s="145"/>
      <c r="O323" s="146">
        <f>SUM(O321:O322)</f>
        <v>3408000</v>
      </c>
    </row>
    <row r="324" spans="1:15" x14ac:dyDescent="0.2">
      <c r="A324" s="163" t="s">
        <v>7</v>
      </c>
      <c r="B324" s="135" t="s">
        <v>224</v>
      </c>
      <c r="C324" s="224">
        <v>105</v>
      </c>
      <c r="D324" s="136" t="s">
        <v>10</v>
      </c>
      <c r="E324" s="5" t="s">
        <v>165</v>
      </c>
      <c r="F324" s="137" t="s">
        <v>1</v>
      </c>
      <c r="G324" s="138"/>
      <c r="H324" s="140">
        <v>15200000</v>
      </c>
      <c r="I324" s="141"/>
      <c r="J324" s="141"/>
      <c r="K324" s="164"/>
      <c r="L324" s="165">
        <v>1999</v>
      </c>
      <c r="M324" s="144">
        <v>8800</v>
      </c>
      <c r="N324" s="145">
        <v>1500</v>
      </c>
      <c r="O324" s="146">
        <f>+N324*M324</f>
        <v>13200000</v>
      </c>
    </row>
    <row r="325" spans="1:15" x14ac:dyDescent="0.2">
      <c r="A325" s="166" t="s">
        <v>7</v>
      </c>
      <c r="B325" s="148" t="s">
        <v>224</v>
      </c>
      <c r="C325" s="225"/>
      <c r="D325" s="101" t="s">
        <v>3</v>
      </c>
      <c r="E325" s="101" t="s">
        <v>7</v>
      </c>
      <c r="F325" s="101"/>
      <c r="G325" s="149"/>
      <c r="H325" s="150"/>
      <c r="I325" s="151"/>
      <c r="J325" s="151"/>
      <c r="K325" s="152"/>
      <c r="L325" s="153"/>
      <c r="M325" s="144">
        <v>2500</v>
      </c>
      <c r="N325" s="145">
        <v>800</v>
      </c>
      <c r="O325" s="146">
        <f>+N325*M325</f>
        <v>2000000</v>
      </c>
    </row>
    <row r="326" spans="1:15" x14ac:dyDescent="0.2">
      <c r="A326" s="166" t="s">
        <v>7</v>
      </c>
      <c r="B326" s="148" t="s">
        <v>224</v>
      </c>
      <c r="C326" s="225"/>
      <c r="D326" s="101" t="s">
        <v>167</v>
      </c>
      <c r="E326" s="101" t="s">
        <v>19</v>
      </c>
      <c r="F326" s="101"/>
      <c r="G326" s="149"/>
      <c r="H326" s="150"/>
      <c r="I326" s="151"/>
      <c r="J326" s="151"/>
      <c r="K326" s="152"/>
      <c r="L326" s="153"/>
      <c r="M326" s="144"/>
      <c r="N326" s="145"/>
    </row>
    <row r="327" spans="1:15" x14ac:dyDescent="0.2">
      <c r="A327" s="167" t="s">
        <v>7</v>
      </c>
      <c r="B327" s="155" t="s">
        <v>224</v>
      </c>
      <c r="C327" s="226"/>
      <c r="D327" s="156" t="s">
        <v>198</v>
      </c>
      <c r="E327" s="8" t="s">
        <v>216</v>
      </c>
      <c r="F327" s="157"/>
      <c r="G327" s="158"/>
      <c r="H327" s="159"/>
      <c r="I327" s="160"/>
      <c r="J327" s="160"/>
      <c r="K327" s="161"/>
      <c r="L327" s="162"/>
      <c r="O327" s="146">
        <f>SUM(O324:O325)</f>
        <v>15200000</v>
      </c>
    </row>
    <row r="328" spans="1:15" x14ac:dyDescent="0.2">
      <c r="A328" s="163" t="s">
        <v>7</v>
      </c>
      <c r="B328" s="163"/>
      <c r="C328" s="224">
        <f>+C324+1</f>
        <v>106</v>
      </c>
      <c r="D328" s="136" t="s">
        <v>10</v>
      </c>
      <c r="E328" s="5" t="s">
        <v>187</v>
      </c>
      <c r="F328" s="137" t="s">
        <v>1</v>
      </c>
      <c r="G328" s="138"/>
      <c r="H328" s="140">
        <v>8800000</v>
      </c>
      <c r="I328" s="141"/>
      <c r="J328" s="141"/>
      <c r="K328" s="164"/>
      <c r="L328" s="165">
        <v>1982</v>
      </c>
      <c r="M328" s="144">
        <v>4960</v>
      </c>
      <c r="N328" s="145">
        <v>1300</v>
      </c>
      <c r="O328" s="146">
        <f>+N328*M328</f>
        <v>6448000</v>
      </c>
    </row>
    <row r="329" spans="1:15" x14ac:dyDescent="0.2">
      <c r="A329" s="166" t="s">
        <v>7</v>
      </c>
      <c r="B329" s="166"/>
      <c r="C329" s="225"/>
      <c r="D329" s="101" t="s">
        <v>3</v>
      </c>
      <c r="E329" s="101" t="s">
        <v>7</v>
      </c>
      <c r="F329" s="101"/>
      <c r="G329" s="149"/>
      <c r="H329" s="150"/>
      <c r="I329" s="151"/>
      <c r="J329" s="151"/>
      <c r="K329" s="152"/>
      <c r="L329" s="153"/>
      <c r="M329" s="144">
        <v>2925</v>
      </c>
      <c r="N329" s="145">
        <v>800</v>
      </c>
      <c r="O329" s="146">
        <f>+N329*M329</f>
        <v>2340000</v>
      </c>
    </row>
    <row r="330" spans="1:15" x14ac:dyDescent="0.2">
      <c r="A330" s="167" t="s">
        <v>7</v>
      </c>
      <c r="B330" s="167"/>
      <c r="C330" s="226"/>
      <c r="D330" s="156" t="s">
        <v>167</v>
      </c>
      <c r="E330" s="8" t="s">
        <v>15</v>
      </c>
      <c r="F330" s="157"/>
      <c r="G330" s="158"/>
      <c r="H330" s="159"/>
      <c r="I330" s="160"/>
      <c r="J330" s="160"/>
      <c r="K330" s="161"/>
      <c r="L330" s="162"/>
      <c r="O330" s="146">
        <f>SUM(O328:O329)</f>
        <v>8788000</v>
      </c>
    </row>
    <row r="331" spans="1:15" x14ac:dyDescent="0.2">
      <c r="A331" s="163" t="s">
        <v>221</v>
      </c>
      <c r="B331" s="163"/>
      <c r="C331" s="224">
        <f>+C328+1</f>
        <v>107</v>
      </c>
      <c r="D331" s="136" t="s">
        <v>10</v>
      </c>
      <c r="E331" s="5" t="s">
        <v>89</v>
      </c>
      <c r="F331" s="137" t="s">
        <v>1</v>
      </c>
      <c r="G331" s="140">
        <v>12600000</v>
      </c>
      <c r="H331" s="139"/>
      <c r="I331" s="141"/>
      <c r="J331" s="141"/>
      <c r="K331" s="164"/>
      <c r="L331" s="165">
        <v>1985</v>
      </c>
      <c r="M331" s="144">
        <v>8000</v>
      </c>
      <c r="N331" s="145">
        <v>1500</v>
      </c>
      <c r="O331" s="146">
        <f>+N331*M331</f>
        <v>12000000</v>
      </c>
    </row>
    <row r="332" spans="1:15" x14ac:dyDescent="0.2">
      <c r="A332" s="166" t="s">
        <v>221</v>
      </c>
      <c r="B332" s="166"/>
      <c r="C332" s="225"/>
      <c r="D332" s="101" t="s">
        <v>3</v>
      </c>
      <c r="E332" s="101" t="s">
        <v>90</v>
      </c>
      <c r="F332" s="101"/>
      <c r="G332" s="149"/>
      <c r="H332" s="150"/>
      <c r="I332" s="151"/>
      <c r="J332" s="151"/>
      <c r="K332" s="152"/>
      <c r="L332" s="153"/>
      <c r="M332" s="144">
        <v>800</v>
      </c>
      <c r="N332" s="145">
        <v>800</v>
      </c>
      <c r="O332" s="146">
        <f>+N332*M332</f>
        <v>640000</v>
      </c>
    </row>
    <row r="333" spans="1:15" x14ac:dyDescent="0.2">
      <c r="A333" s="167" t="s">
        <v>221</v>
      </c>
      <c r="B333" s="167"/>
      <c r="C333" s="226"/>
      <c r="D333" s="156" t="s">
        <v>167</v>
      </c>
      <c r="E333" s="8" t="s">
        <v>91</v>
      </c>
      <c r="F333" s="157"/>
      <c r="G333" s="158"/>
      <c r="H333" s="159"/>
      <c r="I333" s="160"/>
      <c r="J333" s="160"/>
      <c r="K333" s="161"/>
      <c r="L333" s="162"/>
      <c r="O333" s="146">
        <f>SUM(O331:O332)</f>
        <v>12640000</v>
      </c>
    </row>
    <row r="334" spans="1:15" x14ac:dyDescent="0.2">
      <c r="A334" s="163" t="s">
        <v>221</v>
      </c>
      <c r="B334" s="163"/>
      <c r="C334" s="224">
        <f>+C331+1</f>
        <v>108</v>
      </c>
      <c r="D334" s="136" t="s">
        <v>10</v>
      </c>
      <c r="E334" s="5" t="s">
        <v>169</v>
      </c>
      <c r="F334" s="137" t="s">
        <v>1</v>
      </c>
      <c r="G334" s="140">
        <v>7200000</v>
      </c>
      <c r="H334" s="139"/>
      <c r="I334" s="141"/>
      <c r="J334" s="141"/>
      <c r="K334" s="142">
        <v>500000</v>
      </c>
      <c r="L334" s="143">
        <v>1995</v>
      </c>
      <c r="M334" s="144">
        <v>3500</v>
      </c>
      <c r="N334" s="145">
        <v>1800</v>
      </c>
      <c r="O334" s="146">
        <f>+N334*M334</f>
        <v>6300000</v>
      </c>
    </row>
    <row r="335" spans="1:15" x14ac:dyDescent="0.2">
      <c r="A335" s="166" t="s">
        <v>221</v>
      </c>
      <c r="B335" s="166"/>
      <c r="C335" s="225"/>
      <c r="D335" s="101" t="s">
        <v>3</v>
      </c>
      <c r="E335" s="101" t="s">
        <v>12</v>
      </c>
      <c r="F335" s="101"/>
      <c r="G335" s="149"/>
      <c r="H335" s="150"/>
      <c r="I335" s="151"/>
      <c r="J335" s="151"/>
      <c r="K335" s="152"/>
      <c r="L335" s="153"/>
      <c r="M335" s="144">
        <v>1100</v>
      </c>
      <c r="N335" s="145">
        <v>800</v>
      </c>
      <c r="O335" s="146">
        <f>+N335*M335</f>
        <v>880000</v>
      </c>
    </row>
    <row r="336" spans="1:15" x14ac:dyDescent="0.2">
      <c r="A336" s="167" t="s">
        <v>221</v>
      </c>
      <c r="B336" s="167"/>
      <c r="C336" s="226"/>
      <c r="D336" s="156" t="s">
        <v>167</v>
      </c>
      <c r="E336" s="8" t="s">
        <v>171</v>
      </c>
      <c r="F336" s="157"/>
      <c r="G336" s="158"/>
      <c r="H336" s="159"/>
      <c r="I336" s="160"/>
      <c r="J336" s="160"/>
      <c r="K336" s="161"/>
      <c r="L336" s="162"/>
      <c r="O336" s="146">
        <f>SUM(O334:O335)</f>
        <v>7180000</v>
      </c>
    </row>
    <row r="337" spans="1:15" x14ac:dyDescent="0.2">
      <c r="A337" s="163" t="s">
        <v>221</v>
      </c>
      <c r="B337" s="163"/>
      <c r="C337" s="224">
        <f>+C334+1</f>
        <v>109</v>
      </c>
      <c r="D337" s="136" t="s">
        <v>10</v>
      </c>
      <c r="E337" s="5" t="s">
        <v>170</v>
      </c>
      <c r="F337" s="137" t="s">
        <v>1</v>
      </c>
      <c r="G337" s="140">
        <v>3600000</v>
      </c>
      <c r="H337" s="139"/>
      <c r="I337" s="141"/>
      <c r="J337" s="141"/>
      <c r="K337" s="142"/>
      <c r="L337" s="143">
        <v>1995</v>
      </c>
      <c r="M337" s="144">
        <v>2100</v>
      </c>
      <c r="N337" s="145">
        <v>1700</v>
      </c>
      <c r="O337" s="146">
        <f>+N337*M337</f>
        <v>3570000</v>
      </c>
    </row>
    <row r="338" spans="1:15" x14ac:dyDescent="0.2">
      <c r="A338" s="166" t="s">
        <v>221</v>
      </c>
      <c r="B338" s="166"/>
      <c r="C338" s="225"/>
      <c r="D338" s="101" t="s">
        <v>3</v>
      </c>
      <c r="E338" s="101" t="s">
        <v>12</v>
      </c>
      <c r="F338" s="101"/>
      <c r="G338" s="149"/>
      <c r="H338" s="150"/>
      <c r="I338" s="151"/>
      <c r="J338" s="151"/>
      <c r="K338" s="152"/>
      <c r="L338" s="153"/>
      <c r="M338" s="144">
        <v>60</v>
      </c>
      <c r="N338" s="145">
        <v>1200</v>
      </c>
      <c r="O338" s="146">
        <f>+N338*M338</f>
        <v>72000</v>
      </c>
    </row>
    <row r="339" spans="1:15" x14ac:dyDescent="0.2">
      <c r="A339" s="167" t="s">
        <v>221</v>
      </c>
      <c r="B339" s="167"/>
      <c r="C339" s="226"/>
      <c r="D339" s="156" t="s">
        <v>167</v>
      </c>
      <c r="E339" s="8" t="s">
        <v>23</v>
      </c>
      <c r="F339" s="157"/>
      <c r="G339" s="158"/>
      <c r="H339" s="159"/>
      <c r="I339" s="160"/>
      <c r="J339" s="160"/>
      <c r="K339" s="161"/>
      <c r="L339" s="162"/>
      <c r="O339" s="146">
        <f>SUM(O337:O338)</f>
        <v>3642000</v>
      </c>
    </row>
    <row r="340" spans="1:15" x14ac:dyDescent="0.2">
      <c r="A340" s="135" t="s">
        <v>201</v>
      </c>
      <c r="B340" s="135"/>
      <c r="C340" s="224">
        <f>+C337+1</f>
        <v>110</v>
      </c>
      <c r="D340" s="136" t="s">
        <v>10</v>
      </c>
      <c r="E340" s="5" t="s">
        <v>172</v>
      </c>
      <c r="F340" s="137" t="s">
        <v>1</v>
      </c>
      <c r="G340" s="140"/>
      <c r="H340" s="139"/>
      <c r="I340" s="141"/>
      <c r="J340" s="140">
        <v>800000</v>
      </c>
      <c r="K340" s="164"/>
      <c r="L340" s="165">
        <v>1967</v>
      </c>
      <c r="M340" s="144">
        <v>1000</v>
      </c>
      <c r="N340" s="145">
        <v>800</v>
      </c>
      <c r="O340" s="146">
        <f>+N340*M340</f>
        <v>800000</v>
      </c>
    </row>
    <row r="341" spans="1:15" x14ac:dyDescent="0.2">
      <c r="A341" s="148" t="s">
        <v>201</v>
      </c>
      <c r="B341" s="148"/>
      <c r="C341" s="225"/>
      <c r="D341" s="46" t="s">
        <v>3</v>
      </c>
      <c r="E341" s="101" t="s">
        <v>201</v>
      </c>
      <c r="F341" s="101"/>
      <c r="G341" s="149"/>
      <c r="H341" s="150"/>
      <c r="I341" s="151"/>
      <c r="J341" s="151"/>
      <c r="K341" s="152"/>
      <c r="L341" s="153"/>
      <c r="O341" s="146">
        <f>+N341*M341</f>
        <v>0</v>
      </c>
    </row>
    <row r="342" spans="1:15" ht="25.5" x14ac:dyDescent="0.2">
      <c r="A342" s="148" t="s">
        <v>201</v>
      </c>
      <c r="B342" s="148"/>
      <c r="C342" s="225"/>
      <c r="D342" s="46" t="s">
        <v>167</v>
      </c>
      <c r="E342" s="46" t="s">
        <v>173</v>
      </c>
      <c r="F342" s="101"/>
      <c r="G342" s="149"/>
      <c r="H342" s="150"/>
      <c r="I342" s="151"/>
      <c r="J342" s="151"/>
      <c r="K342" s="152"/>
      <c r="L342" s="153"/>
    </row>
    <row r="343" spans="1:15" x14ac:dyDescent="0.2">
      <c r="A343" s="155" t="s">
        <v>201</v>
      </c>
      <c r="B343" s="155"/>
      <c r="C343" s="226"/>
      <c r="D343" s="156" t="s">
        <v>198</v>
      </c>
      <c r="E343" s="8" t="s">
        <v>202</v>
      </c>
      <c r="F343" s="157"/>
      <c r="G343" s="158"/>
      <c r="H343" s="159"/>
      <c r="I343" s="160"/>
      <c r="J343" s="160"/>
      <c r="K343" s="161"/>
      <c r="L343" s="162"/>
      <c r="O343" s="146">
        <f>SUM(O340:O341)</f>
        <v>800000</v>
      </c>
    </row>
    <row r="344" spans="1:15" x14ac:dyDescent="0.2">
      <c r="A344" s="163" t="s">
        <v>221</v>
      </c>
      <c r="B344" s="163"/>
      <c r="C344" s="224">
        <f>+C340+1</f>
        <v>111</v>
      </c>
      <c r="D344" s="136" t="s">
        <v>10</v>
      </c>
      <c r="E344" s="5" t="s">
        <v>225</v>
      </c>
      <c r="F344" s="137" t="s">
        <v>1</v>
      </c>
      <c r="G344" s="140">
        <v>85600000</v>
      </c>
      <c r="H344" s="139"/>
      <c r="I344" s="141"/>
      <c r="J344" s="141"/>
      <c r="K344" s="142">
        <v>5000000</v>
      </c>
      <c r="L344" s="143">
        <v>2013</v>
      </c>
      <c r="M344" s="144">
        <v>2100</v>
      </c>
      <c r="N344" s="145">
        <v>1700</v>
      </c>
      <c r="O344" s="146">
        <f>+N344*M344</f>
        <v>3570000</v>
      </c>
    </row>
    <row r="345" spans="1:15" x14ac:dyDescent="0.2">
      <c r="A345" s="166" t="s">
        <v>221</v>
      </c>
      <c r="B345" s="166"/>
      <c r="C345" s="225"/>
      <c r="D345" s="101" t="s">
        <v>3</v>
      </c>
      <c r="E345" s="101" t="s">
        <v>12</v>
      </c>
      <c r="F345" s="101"/>
      <c r="G345" s="149"/>
      <c r="H345" s="150"/>
      <c r="I345" s="151"/>
      <c r="J345" s="151"/>
      <c r="K345" s="152"/>
      <c r="L345" s="153"/>
      <c r="M345" s="144">
        <v>60</v>
      </c>
      <c r="N345" s="145">
        <v>1200</v>
      </c>
      <c r="O345" s="146">
        <f>+N345*M345</f>
        <v>72000</v>
      </c>
    </row>
    <row r="346" spans="1:15" x14ac:dyDescent="0.2">
      <c r="A346" s="167" t="s">
        <v>221</v>
      </c>
      <c r="B346" s="167"/>
      <c r="C346" s="226"/>
      <c r="D346" s="156" t="s">
        <v>167</v>
      </c>
      <c r="E346" s="8" t="s">
        <v>122</v>
      </c>
      <c r="F346" s="157"/>
      <c r="G346" s="158"/>
      <c r="H346" s="159"/>
      <c r="I346" s="160"/>
      <c r="J346" s="160"/>
      <c r="K346" s="161"/>
      <c r="L346" s="162"/>
      <c r="O346" s="146">
        <f>SUM(O344:O345)</f>
        <v>3642000</v>
      </c>
    </row>
    <row r="347" spans="1:15" x14ac:dyDescent="0.2">
      <c r="A347" s="135" t="s">
        <v>220</v>
      </c>
      <c r="B347" s="135" t="s">
        <v>224</v>
      </c>
      <c r="C347" s="224">
        <f>+C344+1</f>
        <v>112</v>
      </c>
      <c r="D347" s="136" t="s">
        <v>116</v>
      </c>
      <c r="E347" s="5" t="s">
        <v>219</v>
      </c>
      <c r="F347" s="137" t="s">
        <v>1</v>
      </c>
      <c r="G347" s="138"/>
      <c r="H347" s="139"/>
      <c r="I347" s="140">
        <v>20700000</v>
      </c>
      <c r="J347" s="140"/>
      <c r="K347" s="142"/>
      <c r="L347" s="143">
        <v>2003</v>
      </c>
      <c r="M347" s="144">
        <v>15900</v>
      </c>
      <c r="N347" s="145">
        <v>1300</v>
      </c>
      <c r="O347" s="146">
        <f>+N347*M347</f>
        <v>20670000</v>
      </c>
    </row>
    <row r="348" spans="1:15" x14ac:dyDescent="0.2">
      <c r="A348" s="148" t="s">
        <v>220</v>
      </c>
      <c r="B348" s="148" t="s">
        <v>224</v>
      </c>
      <c r="C348" s="225"/>
      <c r="D348" s="46" t="s">
        <v>3</v>
      </c>
      <c r="E348" s="101" t="s">
        <v>4</v>
      </c>
      <c r="F348" s="101"/>
      <c r="G348" s="149"/>
      <c r="H348" s="150"/>
      <c r="I348" s="149"/>
      <c r="J348" s="149"/>
      <c r="K348" s="152"/>
      <c r="L348" s="153"/>
      <c r="M348" s="144"/>
      <c r="N348" s="145">
        <v>700</v>
      </c>
      <c r="O348" s="146">
        <f>+N348*M348</f>
        <v>0</v>
      </c>
    </row>
    <row r="349" spans="1:15" ht="25.5" x14ac:dyDescent="0.2">
      <c r="A349" s="148" t="s">
        <v>220</v>
      </c>
      <c r="B349" s="148" t="s">
        <v>224</v>
      </c>
      <c r="C349" s="225"/>
      <c r="D349" s="46" t="s">
        <v>167</v>
      </c>
      <c r="E349" s="41" t="s">
        <v>139</v>
      </c>
      <c r="F349" s="101"/>
      <c r="G349" s="149"/>
      <c r="H349" s="150"/>
      <c r="I349" s="149"/>
      <c r="J349" s="149"/>
      <c r="K349" s="152"/>
      <c r="L349" s="153"/>
      <c r="M349" s="144"/>
      <c r="N349" s="145"/>
    </row>
    <row r="350" spans="1:15" x14ac:dyDescent="0.2">
      <c r="A350" s="154" t="s">
        <v>220</v>
      </c>
      <c r="B350" s="155" t="s">
        <v>224</v>
      </c>
      <c r="C350" s="226"/>
      <c r="D350" s="156" t="s">
        <v>198</v>
      </c>
      <c r="E350" s="8" t="s">
        <v>216</v>
      </c>
      <c r="F350" s="157"/>
      <c r="G350" s="158"/>
      <c r="H350" s="159"/>
      <c r="I350" s="158"/>
      <c r="J350" s="158"/>
      <c r="K350" s="161"/>
      <c r="L350" s="162"/>
      <c r="M350" s="144"/>
      <c r="N350" s="145"/>
      <c r="O350" s="146">
        <f>SUM(O347:O348)</f>
        <v>20670000</v>
      </c>
    </row>
    <row r="351" spans="1:15" x14ac:dyDescent="0.2">
      <c r="A351" s="163" t="s">
        <v>221</v>
      </c>
      <c r="B351" s="163"/>
      <c r="C351" s="224">
        <f>+C347+1</f>
        <v>113</v>
      </c>
      <c r="D351" s="136" t="s">
        <v>116</v>
      </c>
      <c r="E351" s="5" t="s">
        <v>140</v>
      </c>
      <c r="F351" s="137" t="s">
        <v>1</v>
      </c>
      <c r="G351" s="140">
        <v>23600000</v>
      </c>
      <c r="H351" s="139"/>
      <c r="I351" s="141"/>
      <c r="J351" s="141"/>
      <c r="K351" s="164"/>
      <c r="L351" s="165">
        <v>1992</v>
      </c>
      <c r="M351" s="144">
        <v>15760</v>
      </c>
      <c r="N351" s="145">
        <v>1500</v>
      </c>
      <c r="O351" s="146">
        <f>+N351*M351</f>
        <v>23640000</v>
      </c>
    </row>
    <row r="352" spans="1:15" x14ac:dyDescent="0.2">
      <c r="A352" s="166" t="s">
        <v>221</v>
      </c>
      <c r="B352" s="166"/>
      <c r="C352" s="225"/>
      <c r="D352" s="46" t="s">
        <v>3</v>
      </c>
      <c r="E352" s="101" t="s">
        <v>13</v>
      </c>
      <c r="F352" s="101"/>
      <c r="G352" s="149"/>
      <c r="H352" s="150"/>
      <c r="I352" s="151"/>
      <c r="J352" s="151"/>
      <c r="K352" s="152"/>
      <c r="L352" s="153"/>
      <c r="O352" s="146">
        <f>+N352*M352</f>
        <v>0</v>
      </c>
    </row>
    <row r="353" spans="1:15" x14ac:dyDescent="0.2">
      <c r="A353" s="166" t="s">
        <v>221</v>
      </c>
      <c r="B353" s="166"/>
      <c r="C353" s="225"/>
      <c r="D353" s="46" t="s">
        <v>167</v>
      </c>
      <c r="E353" s="101" t="s">
        <v>18</v>
      </c>
      <c r="F353" s="101"/>
      <c r="G353" s="149"/>
      <c r="H353" s="150"/>
      <c r="I353" s="151"/>
      <c r="J353" s="151"/>
      <c r="K353" s="152"/>
      <c r="L353" s="153"/>
    </row>
    <row r="354" spans="1:15" x14ac:dyDescent="0.2">
      <c r="A354" s="167" t="s">
        <v>221</v>
      </c>
      <c r="B354" s="167"/>
      <c r="C354" s="226"/>
      <c r="D354" s="156" t="s">
        <v>198</v>
      </c>
      <c r="E354" s="8" t="s">
        <v>216</v>
      </c>
      <c r="F354" s="157"/>
      <c r="G354" s="158"/>
      <c r="H354" s="159"/>
      <c r="I354" s="160"/>
      <c r="J354" s="160"/>
      <c r="K354" s="161"/>
      <c r="L354" s="162"/>
      <c r="O354" s="146">
        <f>SUM(O351:O352)</f>
        <v>23640000</v>
      </c>
    </row>
    <row r="355" spans="1:15" x14ac:dyDescent="0.2">
      <c r="A355" s="163" t="s">
        <v>221</v>
      </c>
      <c r="B355" s="163"/>
      <c r="C355" s="224">
        <f>+C351+1</f>
        <v>114</v>
      </c>
      <c r="D355" s="136" t="s">
        <v>116</v>
      </c>
      <c r="E355" s="5" t="s">
        <v>117</v>
      </c>
      <c r="F355" s="137" t="s">
        <v>1</v>
      </c>
      <c r="G355" s="140">
        <v>1300000</v>
      </c>
      <c r="H355" s="139"/>
      <c r="I355" s="141"/>
      <c r="J355" s="141"/>
      <c r="K355" s="164"/>
      <c r="L355" s="165">
        <v>1989</v>
      </c>
      <c r="M355" s="144">
        <v>825</v>
      </c>
      <c r="N355" s="145">
        <v>1200</v>
      </c>
      <c r="O355" s="146">
        <f>+N355*M355</f>
        <v>990000</v>
      </c>
    </row>
    <row r="356" spans="1:15" x14ac:dyDescent="0.2">
      <c r="A356" s="166" t="s">
        <v>221</v>
      </c>
      <c r="B356" s="166"/>
      <c r="C356" s="225"/>
      <c r="D356" s="101" t="s">
        <v>3</v>
      </c>
      <c r="E356" s="101" t="s">
        <v>12</v>
      </c>
      <c r="F356" s="101"/>
      <c r="G356" s="149"/>
      <c r="H356" s="150"/>
      <c r="I356" s="151"/>
      <c r="J356" s="151"/>
      <c r="K356" s="152"/>
      <c r="L356" s="153"/>
      <c r="M356" s="144">
        <v>400</v>
      </c>
      <c r="N356" s="145">
        <v>800</v>
      </c>
      <c r="O356" s="146">
        <f>+N356*M356</f>
        <v>320000</v>
      </c>
    </row>
    <row r="357" spans="1:15" x14ac:dyDescent="0.2">
      <c r="A357" s="167" t="s">
        <v>221</v>
      </c>
      <c r="B357" s="167"/>
      <c r="C357" s="226"/>
      <c r="D357" s="156" t="s">
        <v>167</v>
      </c>
      <c r="E357" s="8" t="s">
        <v>18</v>
      </c>
      <c r="F357" s="157"/>
      <c r="G357" s="158"/>
      <c r="H357" s="159"/>
      <c r="I357" s="160"/>
      <c r="J357" s="160"/>
      <c r="K357" s="161"/>
      <c r="L357" s="162"/>
      <c r="O357" s="146">
        <f>SUM(O355:O356)</f>
        <v>1310000</v>
      </c>
    </row>
    <row r="358" spans="1:15" x14ac:dyDescent="0.2">
      <c r="A358" s="163" t="s">
        <v>221</v>
      </c>
      <c r="B358" s="163"/>
      <c r="C358" s="224">
        <f>+C355+1</f>
        <v>115</v>
      </c>
      <c r="D358" s="136" t="s">
        <v>116</v>
      </c>
      <c r="E358" s="5" t="s">
        <v>118</v>
      </c>
      <c r="F358" s="137" t="s">
        <v>1</v>
      </c>
      <c r="G358" s="140">
        <v>3900000</v>
      </c>
      <c r="H358" s="139"/>
      <c r="I358" s="141"/>
      <c r="J358" s="141"/>
      <c r="K358" s="164"/>
      <c r="L358" s="165">
        <v>1989</v>
      </c>
      <c r="M358" s="144">
        <v>2250</v>
      </c>
      <c r="N358" s="145">
        <v>1500</v>
      </c>
      <c r="O358" s="146">
        <f>+N358*M358</f>
        <v>3375000</v>
      </c>
    </row>
    <row r="359" spans="1:15" x14ac:dyDescent="0.2">
      <c r="A359" s="166" t="s">
        <v>221</v>
      </c>
      <c r="B359" s="166"/>
      <c r="C359" s="225"/>
      <c r="D359" s="101" t="s">
        <v>3</v>
      </c>
      <c r="E359" s="101" t="s">
        <v>12</v>
      </c>
      <c r="F359" s="101"/>
      <c r="G359" s="149"/>
      <c r="H359" s="150"/>
      <c r="I359" s="151"/>
      <c r="J359" s="151"/>
      <c r="K359" s="152"/>
      <c r="L359" s="153"/>
      <c r="M359" s="144">
        <v>650</v>
      </c>
      <c r="N359" s="145">
        <v>800</v>
      </c>
      <c r="O359" s="146">
        <f>+N359*M359</f>
        <v>520000</v>
      </c>
    </row>
    <row r="360" spans="1:15" x14ac:dyDescent="0.2">
      <c r="A360" s="167" t="s">
        <v>221</v>
      </c>
      <c r="B360" s="167"/>
      <c r="C360" s="226"/>
      <c r="D360" s="156" t="s">
        <v>167</v>
      </c>
      <c r="E360" s="8" t="s">
        <v>88</v>
      </c>
      <c r="F360" s="157"/>
      <c r="G360" s="158"/>
      <c r="H360" s="159"/>
      <c r="I360" s="160"/>
      <c r="J360" s="160"/>
      <c r="K360" s="161"/>
      <c r="L360" s="162"/>
      <c r="O360" s="146">
        <f>SUM(O358:O359)</f>
        <v>3895000</v>
      </c>
    </row>
    <row r="361" spans="1:15" x14ac:dyDescent="0.2">
      <c r="A361" s="163" t="s">
        <v>221</v>
      </c>
      <c r="B361" s="163"/>
      <c r="C361" s="224">
        <f>+C358+1</f>
        <v>116</v>
      </c>
      <c r="D361" s="136" t="s">
        <v>116</v>
      </c>
      <c r="E361" s="5" t="s">
        <v>119</v>
      </c>
      <c r="F361" s="137" t="s">
        <v>1</v>
      </c>
      <c r="G361" s="140">
        <v>5100000</v>
      </c>
      <c r="H361" s="139"/>
      <c r="I361" s="141"/>
      <c r="J361" s="141"/>
      <c r="K361" s="164"/>
      <c r="L361" s="165">
        <v>1990</v>
      </c>
      <c r="M361" s="144">
        <v>2700</v>
      </c>
      <c r="N361" s="145">
        <v>1500</v>
      </c>
      <c r="O361" s="146">
        <f>+N361*M361</f>
        <v>4050000</v>
      </c>
    </row>
    <row r="362" spans="1:15" x14ac:dyDescent="0.2">
      <c r="A362" s="166" t="s">
        <v>221</v>
      </c>
      <c r="B362" s="166"/>
      <c r="C362" s="225"/>
      <c r="D362" s="101" t="s">
        <v>3</v>
      </c>
      <c r="E362" s="101" t="s">
        <v>12</v>
      </c>
      <c r="F362" s="101"/>
      <c r="G362" s="149"/>
      <c r="H362" s="150"/>
      <c r="I362" s="151"/>
      <c r="J362" s="151"/>
      <c r="K362" s="152"/>
      <c r="L362" s="153"/>
      <c r="M362" s="144">
        <v>1400</v>
      </c>
      <c r="N362" s="145">
        <v>800</v>
      </c>
      <c r="O362" s="146">
        <f>+N362*M362</f>
        <v>1120000</v>
      </c>
    </row>
    <row r="363" spans="1:15" x14ac:dyDescent="0.2">
      <c r="A363" s="167" t="s">
        <v>221</v>
      </c>
      <c r="B363" s="167"/>
      <c r="C363" s="226"/>
      <c r="D363" s="156" t="s">
        <v>167</v>
      </c>
      <c r="E363" s="8" t="s">
        <v>43</v>
      </c>
      <c r="F363" s="157"/>
      <c r="G363" s="158"/>
      <c r="H363" s="159"/>
      <c r="I363" s="160"/>
      <c r="J363" s="160"/>
      <c r="K363" s="161"/>
      <c r="L363" s="162"/>
      <c r="M363" s="174"/>
      <c r="N363" s="145"/>
      <c r="O363" s="146">
        <f>SUM(O361:O362)</f>
        <v>5170000</v>
      </c>
    </row>
    <row r="364" spans="1:15" x14ac:dyDescent="0.2">
      <c r="A364" s="163" t="s">
        <v>221</v>
      </c>
      <c r="B364" s="163"/>
      <c r="C364" s="224">
        <f>+C361+1</f>
        <v>117</v>
      </c>
      <c r="D364" s="136" t="s">
        <v>83</v>
      </c>
      <c r="E364" s="5" t="s">
        <v>166</v>
      </c>
      <c r="F364" s="137" t="s">
        <v>1</v>
      </c>
      <c r="G364" s="140">
        <v>53000000</v>
      </c>
      <c r="H364" s="139"/>
      <c r="I364" s="141"/>
      <c r="J364" s="141"/>
      <c r="K364" s="164"/>
      <c r="L364" s="165">
        <v>1976</v>
      </c>
      <c r="M364" s="144">
        <v>32000</v>
      </c>
      <c r="N364" s="145">
        <v>1500</v>
      </c>
      <c r="O364" s="146">
        <f>+N364*M364</f>
        <v>48000000</v>
      </c>
    </row>
    <row r="365" spans="1:15" x14ac:dyDescent="0.2">
      <c r="A365" s="166" t="s">
        <v>221</v>
      </c>
      <c r="B365" s="166"/>
      <c r="C365" s="225"/>
      <c r="D365" s="101" t="s">
        <v>3</v>
      </c>
      <c r="E365" s="101" t="s">
        <v>5</v>
      </c>
      <c r="F365" s="101"/>
      <c r="G365" s="149"/>
      <c r="H365" s="150"/>
      <c r="I365" s="151"/>
      <c r="J365" s="151"/>
      <c r="K365" s="152"/>
      <c r="L365" s="153"/>
      <c r="M365" s="144">
        <v>6800</v>
      </c>
      <c r="N365" s="145">
        <v>800</v>
      </c>
      <c r="O365" s="146">
        <f>+N365*M365</f>
        <v>5440000</v>
      </c>
    </row>
    <row r="366" spans="1:15" x14ac:dyDescent="0.2">
      <c r="A366" s="167" t="s">
        <v>221</v>
      </c>
      <c r="B366" s="167"/>
      <c r="C366" s="226"/>
      <c r="D366" s="156" t="s">
        <v>167</v>
      </c>
      <c r="E366" s="8" t="s">
        <v>215</v>
      </c>
      <c r="F366" s="157"/>
      <c r="G366" s="158"/>
      <c r="H366" s="159"/>
      <c r="I366" s="160"/>
      <c r="J366" s="160"/>
      <c r="K366" s="161"/>
      <c r="L366" s="162"/>
      <c r="O366" s="146">
        <f>SUM(O364:O365)</f>
        <v>53440000</v>
      </c>
    </row>
    <row r="367" spans="1:15" x14ac:dyDescent="0.2">
      <c r="A367" s="179"/>
      <c r="B367" s="179"/>
      <c r="C367" s="179"/>
      <c r="D367" s="180" t="s">
        <v>146</v>
      </c>
      <c r="E367" s="181"/>
      <c r="F367" s="181"/>
      <c r="G367" s="182">
        <f>SUM(G1:G366)</f>
        <v>1254200000</v>
      </c>
      <c r="H367" s="182">
        <f>SUM(H1:H366)</f>
        <v>108000000</v>
      </c>
      <c r="I367" s="182">
        <f>SUM(I1:I366)</f>
        <v>119004200</v>
      </c>
      <c r="J367" s="182">
        <f>SUM(J1:J366)</f>
        <v>33600000</v>
      </c>
      <c r="K367" s="183">
        <f>SUM(K1:K366)</f>
        <v>7000000</v>
      </c>
      <c r="L367" s="176"/>
    </row>
    <row r="368" spans="1:15" x14ac:dyDescent="0.2">
      <c r="J368" s="187"/>
    </row>
    <row r="369" spans="3:15" x14ac:dyDescent="0.2">
      <c r="J369" s="188"/>
    </row>
    <row r="370" spans="3:15" x14ac:dyDescent="0.2">
      <c r="J370" s="188"/>
    </row>
    <row r="371" spans="3:15" x14ac:dyDescent="0.2">
      <c r="J371" s="188"/>
    </row>
    <row r="372" spans="3:15" x14ac:dyDescent="0.2">
      <c r="J372" s="188"/>
    </row>
    <row r="373" spans="3:15" x14ac:dyDescent="0.2">
      <c r="J373" s="188"/>
    </row>
    <row r="374" spans="3:15" x14ac:dyDescent="0.2">
      <c r="J374" s="188"/>
    </row>
    <row r="375" spans="3:15" x14ac:dyDescent="0.2">
      <c r="J375" s="188"/>
    </row>
    <row r="376" spans="3:15" x14ac:dyDescent="0.2">
      <c r="J376" s="188"/>
    </row>
    <row r="377" spans="3:15" x14ac:dyDescent="0.2">
      <c r="J377" s="188"/>
    </row>
    <row r="378" spans="3:15" x14ac:dyDescent="0.2">
      <c r="C378" s="147"/>
      <c r="D378" s="147"/>
      <c r="G378" s="171"/>
      <c r="H378" s="171"/>
      <c r="J378" s="188"/>
      <c r="L378" s="147"/>
      <c r="M378" s="147"/>
      <c r="O378" s="147"/>
    </row>
    <row r="379" spans="3:15" x14ac:dyDescent="0.2">
      <c r="C379" s="147"/>
      <c r="D379" s="147"/>
      <c r="G379" s="171"/>
      <c r="H379" s="171"/>
      <c r="J379" s="188"/>
      <c r="L379" s="147"/>
      <c r="M379" s="147"/>
      <c r="O379" s="147"/>
    </row>
    <row r="380" spans="3:15" x14ac:dyDescent="0.2">
      <c r="C380" s="147"/>
      <c r="D380" s="147"/>
      <c r="G380" s="171"/>
      <c r="H380" s="171"/>
      <c r="J380" s="188"/>
      <c r="L380" s="147"/>
      <c r="M380" s="147"/>
      <c r="O380" s="147"/>
    </row>
    <row r="381" spans="3:15" x14ac:dyDescent="0.2">
      <c r="C381" s="147"/>
      <c r="D381" s="147"/>
      <c r="G381" s="171"/>
      <c r="H381" s="171"/>
      <c r="J381" s="188"/>
      <c r="L381" s="147"/>
      <c r="M381" s="147"/>
      <c r="O381" s="147"/>
    </row>
    <row r="382" spans="3:15" x14ac:dyDescent="0.2">
      <c r="C382" s="147"/>
      <c r="D382" s="147"/>
      <c r="G382" s="171"/>
      <c r="H382" s="171"/>
      <c r="J382" s="188"/>
      <c r="L382" s="147"/>
      <c r="M382" s="147"/>
      <c r="O382" s="147"/>
    </row>
    <row r="383" spans="3:15" x14ac:dyDescent="0.2">
      <c r="C383" s="147"/>
      <c r="D383" s="147"/>
      <c r="G383" s="171"/>
      <c r="H383" s="171"/>
      <c r="J383" s="188"/>
      <c r="L383" s="147"/>
      <c r="M383" s="147"/>
      <c r="O383" s="147"/>
    </row>
    <row r="384" spans="3:15" x14ac:dyDescent="0.2">
      <c r="C384" s="147"/>
      <c r="D384" s="147"/>
      <c r="G384" s="171"/>
      <c r="H384" s="171"/>
      <c r="J384" s="188"/>
      <c r="L384" s="147"/>
      <c r="M384" s="147"/>
      <c r="O384" s="147"/>
    </row>
    <row r="385" spans="3:15" x14ac:dyDescent="0.2">
      <c r="C385" s="147"/>
      <c r="D385" s="147"/>
      <c r="G385" s="171"/>
      <c r="H385" s="171"/>
      <c r="J385" s="188"/>
      <c r="L385" s="147"/>
      <c r="M385" s="147"/>
      <c r="O385" s="147"/>
    </row>
    <row r="386" spans="3:15" x14ac:dyDescent="0.2">
      <c r="C386" s="147"/>
      <c r="D386" s="147"/>
      <c r="G386" s="171"/>
      <c r="H386" s="171"/>
      <c r="J386" s="188"/>
      <c r="L386" s="147"/>
      <c r="M386" s="147"/>
      <c r="O386" s="147"/>
    </row>
    <row r="387" spans="3:15" x14ac:dyDescent="0.2">
      <c r="C387" s="147"/>
      <c r="D387" s="147"/>
      <c r="G387" s="171"/>
      <c r="H387" s="171"/>
      <c r="J387" s="188"/>
      <c r="L387" s="147"/>
      <c r="M387" s="147"/>
      <c r="O387" s="147"/>
    </row>
    <row r="388" spans="3:15" x14ac:dyDescent="0.2">
      <c r="C388" s="147"/>
      <c r="D388" s="147"/>
      <c r="G388" s="171"/>
      <c r="H388" s="171"/>
      <c r="J388" s="189"/>
      <c r="L388" s="147"/>
      <c r="M388" s="147"/>
      <c r="O388" s="147"/>
    </row>
    <row r="389" spans="3:15" x14ac:dyDescent="0.2">
      <c r="C389" s="147"/>
      <c r="D389" s="147"/>
      <c r="G389" s="171"/>
      <c r="H389" s="171"/>
      <c r="J389" s="188"/>
      <c r="L389" s="147"/>
      <c r="M389" s="147"/>
      <c r="O389" s="147"/>
    </row>
    <row r="390" spans="3:15" x14ac:dyDescent="0.2">
      <c r="C390" s="147"/>
      <c r="D390" s="147"/>
      <c r="G390" s="171"/>
      <c r="H390" s="171"/>
      <c r="J390" s="188"/>
      <c r="L390" s="147"/>
      <c r="M390" s="147"/>
      <c r="O390" s="147"/>
    </row>
    <row r="391" spans="3:15" x14ac:dyDescent="0.2">
      <c r="C391" s="147"/>
      <c r="D391" s="147"/>
      <c r="G391" s="171"/>
      <c r="H391" s="171"/>
      <c r="J391" s="188"/>
      <c r="L391" s="147"/>
      <c r="M391" s="147"/>
      <c r="O391" s="147"/>
    </row>
    <row r="392" spans="3:15" x14ac:dyDescent="0.2">
      <c r="C392" s="147"/>
      <c r="D392" s="147"/>
      <c r="G392" s="171"/>
      <c r="H392" s="171"/>
      <c r="J392" s="188"/>
      <c r="L392" s="147"/>
      <c r="M392" s="147"/>
      <c r="O392" s="147"/>
    </row>
    <row r="393" spans="3:15" x14ac:dyDescent="0.2">
      <c r="C393" s="147"/>
      <c r="D393" s="147"/>
      <c r="G393" s="171"/>
      <c r="H393" s="171"/>
      <c r="J393" s="188"/>
      <c r="L393" s="147"/>
      <c r="M393" s="147"/>
      <c r="O393" s="147"/>
    </row>
    <row r="394" spans="3:15" x14ac:dyDescent="0.2">
      <c r="C394" s="147"/>
      <c r="D394" s="147"/>
      <c r="G394" s="171"/>
      <c r="H394" s="171"/>
      <c r="J394" s="188"/>
      <c r="L394" s="147"/>
      <c r="M394" s="147"/>
      <c r="O394" s="147"/>
    </row>
    <row r="395" spans="3:15" x14ac:dyDescent="0.2">
      <c r="C395" s="147"/>
      <c r="D395" s="147"/>
      <c r="G395" s="171"/>
      <c r="H395" s="171"/>
      <c r="J395" s="188"/>
      <c r="L395" s="147"/>
      <c r="M395" s="147"/>
      <c r="O395" s="147"/>
    </row>
    <row r="396" spans="3:15" x14ac:dyDescent="0.2">
      <c r="C396" s="147"/>
      <c r="D396" s="147"/>
      <c r="G396" s="171"/>
      <c r="H396" s="171"/>
      <c r="J396" s="188"/>
      <c r="L396" s="147"/>
      <c r="M396" s="147"/>
      <c r="O396" s="147"/>
    </row>
    <row r="397" spans="3:15" x14ac:dyDescent="0.2">
      <c r="C397" s="147"/>
      <c r="D397" s="147"/>
      <c r="G397" s="171"/>
      <c r="H397" s="171"/>
      <c r="J397" s="188"/>
      <c r="L397" s="147"/>
      <c r="M397" s="147"/>
      <c r="O397" s="147"/>
    </row>
    <row r="398" spans="3:15" x14ac:dyDescent="0.2">
      <c r="C398" s="147"/>
      <c r="D398" s="147"/>
      <c r="G398" s="171"/>
      <c r="H398" s="171"/>
      <c r="J398" s="188"/>
      <c r="L398" s="147"/>
      <c r="M398" s="147"/>
      <c r="O398" s="147"/>
    </row>
    <row r="399" spans="3:15" x14ac:dyDescent="0.2">
      <c r="C399" s="147"/>
      <c r="D399" s="147"/>
      <c r="G399" s="171"/>
      <c r="H399" s="171"/>
      <c r="J399" s="188"/>
      <c r="L399" s="147"/>
      <c r="M399" s="147"/>
      <c r="O399" s="147"/>
    </row>
    <row r="400" spans="3:15" x14ac:dyDescent="0.2">
      <c r="C400" s="147"/>
      <c r="D400" s="147"/>
      <c r="G400" s="171"/>
      <c r="H400" s="171"/>
      <c r="J400" s="188"/>
      <c r="L400" s="147"/>
      <c r="M400" s="147"/>
      <c r="O400" s="147"/>
    </row>
    <row r="401" spans="3:15" x14ac:dyDescent="0.2">
      <c r="C401" s="147"/>
      <c r="D401" s="147"/>
      <c r="G401" s="171"/>
      <c r="H401" s="171"/>
      <c r="J401" s="188"/>
      <c r="L401" s="147"/>
      <c r="M401" s="147"/>
      <c r="O401" s="147"/>
    </row>
    <row r="402" spans="3:15" x14ac:dyDescent="0.2">
      <c r="C402" s="147"/>
      <c r="D402" s="147"/>
      <c r="G402" s="171"/>
      <c r="H402" s="171"/>
      <c r="J402" s="188"/>
      <c r="L402" s="147"/>
      <c r="M402" s="147"/>
      <c r="O402" s="147"/>
    </row>
    <row r="403" spans="3:15" x14ac:dyDescent="0.2">
      <c r="C403" s="147"/>
      <c r="D403" s="147"/>
      <c r="G403" s="171"/>
      <c r="H403" s="171"/>
      <c r="J403" s="188"/>
      <c r="L403" s="147"/>
      <c r="M403" s="147"/>
      <c r="O403" s="147"/>
    </row>
    <row r="404" spans="3:15" x14ac:dyDescent="0.2">
      <c r="C404" s="147"/>
      <c r="D404" s="147"/>
      <c r="G404" s="171"/>
      <c r="H404" s="171"/>
      <c r="J404" s="188"/>
      <c r="L404" s="147"/>
      <c r="M404" s="147"/>
      <c r="O404" s="147"/>
    </row>
    <row r="405" spans="3:15" x14ac:dyDescent="0.2">
      <c r="C405" s="147"/>
      <c r="D405" s="147"/>
      <c r="G405" s="171"/>
      <c r="H405" s="171"/>
      <c r="J405" s="188"/>
      <c r="L405" s="147"/>
      <c r="M405" s="147"/>
      <c r="O405" s="147"/>
    </row>
    <row r="406" spans="3:15" x14ac:dyDescent="0.2">
      <c r="C406" s="147"/>
      <c r="D406" s="147"/>
      <c r="G406" s="171"/>
      <c r="H406" s="171"/>
      <c r="J406" s="188"/>
      <c r="L406" s="147"/>
      <c r="M406" s="147"/>
      <c r="O406" s="147"/>
    </row>
    <row r="407" spans="3:15" x14ac:dyDescent="0.2">
      <c r="C407" s="147"/>
      <c r="D407" s="147"/>
      <c r="G407" s="171"/>
      <c r="H407" s="171"/>
      <c r="J407" s="188"/>
      <c r="L407" s="147"/>
      <c r="M407" s="147"/>
      <c r="O407" s="147"/>
    </row>
    <row r="408" spans="3:15" x14ac:dyDescent="0.2">
      <c r="C408" s="147"/>
      <c r="D408" s="147"/>
      <c r="G408" s="171"/>
      <c r="H408" s="171"/>
      <c r="J408" s="190"/>
      <c r="L408" s="147"/>
      <c r="M408" s="147"/>
      <c r="O408" s="147"/>
    </row>
    <row r="409" spans="3:15" x14ac:dyDescent="0.2">
      <c r="C409" s="147"/>
      <c r="D409" s="147"/>
      <c r="G409" s="171"/>
      <c r="H409" s="171"/>
      <c r="J409" s="191"/>
      <c r="L409" s="147"/>
      <c r="M409" s="147"/>
      <c r="O409" s="147"/>
    </row>
  </sheetData>
  <sheetProtection password="CADF" sheet="1" objects="1" scenarios="1"/>
  <autoFilter ref="A1:O367"/>
  <mergeCells count="116">
    <mergeCell ref="C364:C366"/>
    <mergeCell ref="C9:C11"/>
    <mergeCell ref="C12:C14"/>
    <mergeCell ref="C347:C350"/>
    <mergeCell ref="C351:C354"/>
    <mergeCell ref="C355:C357"/>
    <mergeCell ref="C358:C360"/>
    <mergeCell ref="C361:C363"/>
    <mergeCell ref="C328:C330"/>
    <mergeCell ref="C331:C333"/>
    <mergeCell ref="C334:C336"/>
    <mergeCell ref="C315:C317"/>
    <mergeCell ref="C318:C320"/>
    <mergeCell ref="C321:C323"/>
    <mergeCell ref="C324:C327"/>
    <mergeCell ref="C303:C305"/>
    <mergeCell ref="C306:C308"/>
    <mergeCell ref="C309:C311"/>
    <mergeCell ref="C312:C314"/>
    <mergeCell ref="C294:C296"/>
    <mergeCell ref="C300:C302"/>
    <mergeCell ref="C297:C299"/>
    <mergeCell ref="C276:C278"/>
    <mergeCell ref="C279:C281"/>
    <mergeCell ref="C282:C284"/>
    <mergeCell ref="C285:C287"/>
    <mergeCell ref="C288:C290"/>
    <mergeCell ref="C291:C293"/>
    <mergeCell ref="C261:C263"/>
    <mergeCell ref="C264:C266"/>
    <mergeCell ref="C267:C269"/>
    <mergeCell ref="C270:C272"/>
    <mergeCell ref="C273:C275"/>
    <mergeCell ref="C249:C251"/>
    <mergeCell ref="C252:C254"/>
    <mergeCell ref="C255:C257"/>
    <mergeCell ref="C258:C260"/>
    <mergeCell ref="C229:C231"/>
    <mergeCell ref="C232:C235"/>
    <mergeCell ref="C236:C239"/>
    <mergeCell ref="C240:C242"/>
    <mergeCell ref="C243:C245"/>
    <mergeCell ref="C246:C248"/>
    <mergeCell ref="C213:C215"/>
    <mergeCell ref="C216:C218"/>
    <mergeCell ref="C219:C221"/>
    <mergeCell ref="C222:C224"/>
    <mergeCell ref="C225:C228"/>
    <mergeCell ref="C198:C200"/>
    <mergeCell ref="C201:C203"/>
    <mergeCell ref="C204:C206"/>
    <mergeCell ref="C207:C209"/>
    <mergeCell ref="C210:C212"/>
    <mergeCell ref="C188:C190"/>
    <mergeCell ref="C191:C193"/>
    <mergeCell ref="C194:C197"/>
    <mergeCell ref="C178:C180"/>
    <mergeCell ref="C181:C184"/>
    <mergeCell ref="C185:C187"/>
    <mergeCell ref="C165:C168"/>
    <mergeCell ref="C169:C171"/>
    <mergeCell ref="C172:C174"/>
    <mergeCell ref="C158:C160"/>
    <mergeCell ref="C161:C164"/>
    <mergeCell ref="C148:C150"/>
    <mergeCell ref="C88:C90"/>
    <mergeCell ref="C91:C93"/>
    <mergeCell ref="C127:C129"/>
    <mergeCell ref="C130:C132"/>
    <mergeCell ref="C133:C135"/>
    <mergeCell ref="C136:C138"/>
    <mergeCell ref="C139:C141"/>
    <mergeCell ref="C142:C144"/>
    <mergeCell ref="C106:C108"/>
    <mergeCell ref="C109:C111"/>
    <mergeCell ref="C112:C114"/>
    <mergeCell ref="C115:C117"/>
    <mergeCell ref="C118:C120"/>
    <mergeCell ref="C121:C123"/>
    <mergeCell ref="C124:C126"/>
    <mergeCell ref="C2:C5"/>
    <mergeCell ref="C6:C8"/>
    <mergeCell ref="C24:C26"/>
    <mergeCell ref="C34:C36"/>
    <mergeCell ref="C37:C39"/>
    <mergeCell ref="C27:C29"/>
    <mergeCell ref="C30:C32"/>
    <mergeCell ref="C66:C68"/>
    <mergeCell ref="C43:C45"/>
    <mergeCell ref="C46:C48"/>
    <mergeCell ref="C49:C51"/>
    <mergeCell ref="C52:C54"/>
    <mergeCell ref="C337:C339"/>
    <mergeCell ref="C340:C343"/>
    <mergeCell ref="C21:C23"/>
    <mergeCell ref="C344:C346"/>
    <mergeCell ref="C15:C17"/>
    <mergeCell ref="C18:C20"/>
    <mergeCell ref="C59:C62"/>
    <mergeCell ref="C63:C65"/>
    <mergeCell ref="C40:C42"/>
    <mergeCell ref="C55:C58"/>
    <mergeCell ref="C69:C71"/>
    <mergeCell ref="C72:C75"/>
    <mergeCell ref="C76:C78"/>
    <mergeCell ref="C94:C96"/>
    <mergeCell ref="C97:C99"/>
    <mergeCell ref="C100:C102"/>
    <mergeCell ref="C103:C105"/>
    <mergeCell ref="C79:C81"/>
    <mergeCell ref="C82:C84"/>
    <mergeCell ref="C85:C87"/>
    <mergeCell ref="C145:C147"/>
    <mergeCell ref="C175:C177"/>
    <mergeCell ref="C151:C154"/>
    <mergeCell ref="C155:C157"/>
  </mergeCells>
  <pageMargins left="0.19685039370078741" right="0.19685039370078741" top="0.39370078740157483" bottom="0.39370078740157483" header="0.19685039370078741" footer="0.19685039370078741"/>
  <pageSetup paperSize="9" scale="76" orientation="landscape" horizontalDpi="360" verticalDpi="360" r:id="rId1"/>
  <headerFooter alignWithMargins="0">
    <oddHeader>&amp;R Elenco Immobili</oddHeader>
    <oddFooter>&amp;R&amp;Pdi&amp;N</oddFooter>
  </headerFooter>
  <rowBreaks count="8" manualBreakCount="8">
    <brk id="42" max="11" man="1"/>
    <brk id="123" max="11" man="1"/>
    <brk id="160" max="11" man="1"/>
    <brk id="200" max="11" man="1"/>
    <brk id="245" max="11" man="1"/>
    <brk id="278" max="11" man="1"/>
    <brk id="314" max="11" man="1"/>
    <brk id="3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5"/>
  <sheetViews>
    <sheetView view="pageBreakPreview" zoomScaleNormal="75" zoomScaleSheetLayoutView="100" workbookViewId="0">
      <selection sqref="A1:XFD1048576"/>
    </sheetView>
  </sheetViews>
  <sheetFormatPr defaultRowHeight="12.75" x14ac:dyDescent="0.2"/>
  <cols>
    <col min="1" max="1" width="10.28515625" style="2" bestFit="1" customWidth="1"/>
    <col min="2" max="2" width="10.28515625" style="2" customWidth="1"/>
    <col min="3" max="3" width="5.7109375" style="2" customWidth="1"/>
    <col min="4" max="4" width="23.140625" style="16" bestFit="1" customWidth="1"/>
    <col min="5" max="5" width="58.140625" style="1" customWidth="1"/>
    <col min="6" max="6" width="1.85546875" style="1" bestFit="1" customWidth="1"/>
    <col min="7" max="8" width="21.7109375" style="19" customWidth="1"/>
    <col min="9" max="9" width="14.28515625" style="20" customWidth="1"/>
    <col min="10" max="10" width="9.140625" style="2" customWidth="1"/>
    <col min="11" max="12" width="10.7109375" style="221" hidden="1" customWidth="1"/>
    <col min="13" max="16384" width="9.140625" style="1"/>
  </cols>
  <sheetData>
    <row r="1" spans="1:12" s="15" customFormat="1" ht="42" x14ac:dyDescent="0.2">
      <c r="A1" s="13" t="s">
        <v>222</v>
      </c>
      <c r="B1" s="13" t="s">
        <v>223</v>
      </c>
      <c r="C1" s="72" t="s">
        <v>211</v>
      </c>
      <c r="D1" s="14"/>
      <c r="E1" s="73" t="s">
        <v>0</v>
      </c>
      <c r="F1" s="14"/>
      <c r="G1" s="237" t="s">
        <v>168</v>
      </c>
      <c r="H1" s="238"/>
      <c r="I1" s="79" t="s">
        <v>142</v>
      </c>
      <c r="J1" s="34" t="s">
        <v>210</v>
      </c>
      <c r="K1" s="215" t="s">
        <v>238</v>
      </c>
      <c r="L1" s="215" t="s">
        <v>239</v>
      </c>
    </row>
    <row r="2" spans="1:12" s="15" customFormat="1" x14ac:dyDescent="0.2">
      <c r="A2" s="92"/>
      <c r="B2" s="92"/>
      <c r="C2" s="93"/>
      <c r="D2" s="94"/>
      <c r="E2" s="95"/>
      <c r="F2" s="94"/>
      <c r="G2" s="96" t="s">
        <v>226</v>
      </c>
      <c r="H2" s="194" t="s">
        <v>227</v>
      </c>
      <c r="I2" s="98"/>
      <c r="J2" s="99"/>
      <c r="K2" s="216"/>
      <c r="L2" s="216"/>
    </row>
    <row r="3" spans="1:12" x14ac:dyDescent="0.2">
      <c r="A3" s="89" t="s">
        <v>221</v>
      </c>
      <c r="B3" s="89"/>
      <c r="C3" s="231">
        <v>1</v>
      </c>
      <c r="D3" s="9" t="s">
        <v>106</v>
      </c>
      <c r="E3" s="5" t="s">
        <v>107</v>
      </c>
      <c r="F3" s="10" t="s">
        <v>1</v>
      </c>
      <c r="G3" s="22">
        <v>38500000</v>
      </c>
      <c r="H3" s="140"/>
      <c r="I3" s="83"/>
      <c r="J3" s="24">
        <v>1980</v>
      </c>
      <c r="K3" s="217"/>
      <c r="L3" s="217"/>
    </row>
    <row r="4" spans="1:12" x14ac:dyDescent="0.2">
      <c r="A4" s="90" t="s">
        <v>221</v>
      </c>
      <c r="B4" s="90"/>
      <c r="C4" s="232"/>
      <c r="D4" s="7" t="s">
        <v>3</v>
      </c>
      <c r="E4" s="7" t="s">
        <v>13</v>
      </c>
      <c r="F4" s="7"/>
      <c r="G4" s="26"/>
      <c r="H4" s="149"/>
      <c r="I4" s="81"/>
      <c r="J4" s="29"/>
      <c r="K4" s="218"/>
      <c r="L4" s="218"/>
    </row>
    <row r="5" spans="1:12" x14ac:dyDescent="0.2">
      <c r="A5" s="91" t="s">
        <v>221</v>
      </c>
      <c r="B5" s="91"/>
      <c r="C5" s="233"/>
      <c r="D5" s="12" t="s">
        <v>167</v>
      </c>
      <c r="E5" s="8" t="s">
        <v>137</v>
      </c>
      <c r="F5" s="6"/>
      <c r="G5" s="30"/>
      <c r="H5" s="158"/>
      <c r="I5" s="82"/>
      <c r="J5" s="33"/>
      <c r="K5" s="219"/>
      <c r="L5" s="219"/>
    </row>
    <row r="6" spans="1:12" x14ac:dyDescent="0.2">
      <c r="A6" s="89" t="s">
        <v>221</v>
      </c>
      <c r="B6" s="89"/>
      <c r="C6" s="231">
        <f>+C3+1</f>
        <v>2</v>
      </c>
      <c r="D6" s="9" t="s">
        <v>79</v>
      </c>
      <c r="E6" s="5" t="s">
        <v>80</v>
      </c>
      <c r="F6" s="10" t="s">
        <v>1</v>
      </c>
      <c r="G6" s="22">
        <v>20800000</v>
      </c>
      <c r="H6" s="140"/>
      <c r="I6" s="83"/>
      <c r="J6" s="24">
        <v>1984</v>
      </c>
      <c r="K6" s="217"/>
      <c r="L6" s="217"/>
    </row>
    <row r="7" spans="1:12" x14ac:dyDescent="0.2">
      <c r="A7" s="90" t="s">
        <v>221</v>
      </c>
      <c r="B7" s="90"/>
      <c r="C7" s="232"/>
      <c r="D7" s="7" t="s">
        <v>3</v>
      </c>
      <c r="E7" s="7" t="s">
        <v>5</v>
      </c>
      <c r="F7" s="7"/>
      <c r="G7" s="26"/>
      <c r="H7" s="149"/>
      <c r="I7" s="81"/>
      <c r="J7" s="29"/>
      <c r="K7" s="218"/>
      <c r="L7" s="218"/>
    </row>
    <row r="8" spans="1:12" ht="12.75" customHeight="1" x14ac:dyDescent="0.2">
      <c r="A8" s="91" t="s">
        <v>221</v>
      </c>
      <c r="B8" s="91"/>
      <c r="C8" s="233"/>
      <c r="D8" s="12" t="s">
        <v>167</v>
      </c>
      <c r="E8" s="8" t="s">
        <v>125</v>
      </c>
      <c r="F8" s="6"/>
      <c r="G8" s="30"/>
      <c r="H8" s="158"/>
      <c r="I8" s="82"/>
      <c r="J8" s="33"/>
      <c r="K8" s="219"/>
      <c r="L8" s="219"/>
    </row>
    <row r="9" spans="1:12" x14ac:dyDescent="0.2">
      <c r="A9" s="89" t="s">
        <v>221</v>
      </c>
      <c r="B9" s="89"/>
      <c r="C9" s="231">
        <f>+C6+1</f>
        <v>3</v>
      </c>
      <c r="D9" s="9" t="s">
        <v>79</v>
      </c>
      <c r="E9" s="5" t="s">
        <v>81</v>
      </c>
      <c r="F9" s="10" t="s">
        <v>1</v>
      </c>
      <c r="G9" s="22">
        <v>7100000</v>
      </c>
      <c r="H9" s="140"/>
      <c r="I9" s="83"/>
      <c r="J9" s="24">
        <v>1988</v>
      </c>
      <c r="K9" s="217"/>
      <c r="L9" s="217"/>
    </row>
    <row r="10" spans="1:12" x14ac:dyDescent="0.2">
      <c r="A10" s="90" t="s">
        <v>221</v>
      </c>
      <c r="B10" s="90"/>
      <c r="C10" s="232"/>
      <c r="D10" s="7" t="s">
        <v>3</v>
      </c>
      <c r="E10" s="7" t="s">
        <v>5</v>
      </c>
      <c r="F10" s="7"/>
      <c r="G10" s="26"/>
      <c r="H10" s="149"/>
      <c r="I10" s="81"/>
      <c r="J10" s="29"/>
      <c r="K10" s="218"/>
      <c r="L10" s="218"/>
    </row>
    <row r="11" spans="1:12" x14ac:dyDescent="0.2">
      <c r="A11" s="91" t="s">
        <v>221</v>
      </c>
      <c r="B11" s="91"/>
      <c r="C11" s="233"/>
      <c r="D11" s="12" t="s">
        <v>167</v>
      </c>
      <c r="E11" s="8" t="s">
        <v>29</v>
      </c>
      <c r="F11" s="6"/>
      <c r="G11" s="30"/>
      <c r="H11" s="158"/>
      <c r="I11" s="82"/>
      <c r="J11" s="33"/>
      <c r="K11" s="219"/>
      <c r="L11" s="219"/>
    </row>
    <row r="12" spans="1:12" x14ac:dyDescent="0.2">
      <c r="A12" s="89" t="s">
        <v>221</v>
      </c>
      <c r="B12" s="89"/>
      <c r="C12" s="231">
        <f>+C9+1</f>
        <v>4</v>
      </c>
      <c r="D12" s="9" t="s">
        <v>79</v>
      </c>
      <c r="E12" s="5" t="s">
        <v>82</v>
      </c>
      <c r="F12" s="10" t="s">
        <v>1</v>
      </c>
      <c r="G12" s="22">
        <v>9500000</v>
      </c>
      <c r="H12" s="140"/>
      <c r="I12" s="83"/>
      <c r="J12" s="24">
        <v>1988</v>
      </c>
      <c r="K12" s="217"/>
      <c r="L12" s="217"/>
    </row>
    <row r="13" spans="1:12" x14ac:dyDescent="0.2">
      <c r="A13" s="90" t="s">
        <v>221</v>
      </c>
      <c r="B13" s="90"/>
      <c r="C13" s="232"/>
      <c r="D13" s="7" t="s">
        <v>3</v>
      </c>
      <c r="E13" s="7" t="s">
        <v>5</v>
      </c>
      <c r="F13" s="7"/>
      <c r="G13" s="26"/>
      <c r="H13" s="149"/>
      <c r="I13" s="81"/>
      <c r="J13" s="29"/>
      <c r="K13" s="218"/>
      <c r="L13" s="218"/>
    </row>
    <row r="14" spans="1:12" x14ac:dyDescent="0.2">
      <c r="A14" s="91" t="s">
        <v>221</v>
      </c>
      <c r="B14" s="91"/>
      <c r="C14" s="233"/>
      <c r="D14" s="12" t="s">
        <v>167</v>
      </c>
      <c r="E14" s="8" t="s">
        <v>29</v>
      </c>
      <c r="F14" s="6"/>
      <c r="G14" s="30"/>
      <c r="H14" s="158"/>
      <c r="I14" s="82"/>
      <c r="J14" s="33"/>
      <c r="K14" s="219"/>
      <c r="L14" s="219"/>
    </row>
    <row r="15" spans="1:12" x14ac:dyDescent="0.2">
      <c r="A15" s="89" t="s">
        <v>221</v>
      </c>
      <c r="B15" s="89"/>
      <c r="C15" s="231">
        <f>+C12+1</f>
        <v>5</v>
      </c>
      <c r="D15" s="9" t="s">
        <v>6</v>
      </c>
      <c r="E15" s="5" t="s">
        <v>154</v>
      </c>
      <c r="F15" s="10" t="s">
        <v>1</v>
      </c>
      <c r="G15" s="22">
        <v>5200000</v>
      </c>
      <c r="H15" s="140"/>
      <c r="I15" s="83"/>
      <c r="J15" s="24">
        <v>1976</v>
      </c>
      <c r="K15" s="217"/>
      <c r="L15" s="217"/>
    </row>
    <row r="16" spans="1:12" x14ac:dyDescent="0.2">
      <c r="A16" s="90" t="s">
        <v>221</v>
      </c>
      <c r="B16" s="90"/>
      <c r="C16" s="232"/>
      <c r="D16" s="7" t="s">
        <v>3</v>
      </c>
      <c r="E16" s="7" t="s">
        <v>5</v>
      </c>
      <c r="F16" s="7"/>
      <c r="G16" s="26"/>
      <c r="H16" s="149"/>
      <c r="I16" s="81"/>
      <c r="J16" s="29"/>
      <c r="K16" s="218"/>
      <c r="L16" s="218"/>
    </row>
    <row r="17" spans="1:12" x14ac:dyDescent="0.2">
      <c r="A17" s="91" t="s">
        <v>221</v>
      </c>
      <c r="B17" s="91"/>
      <c r="C17" s="233"/>
      <c r="D17" s="12" t="s">
        <v>167</v>
      </c>
      <c r="E17" s="8" t="s">
        <v>29</v>
      </c>
      <c r="F17" s="6"/>
      <c r="G17" s="30"/>
      <c r="H17" s="158"/>
      <c r="I17" s="82"/>
      <c r="J17" s="33"/>
      <c r="K17" s="219"/>
      <c r="L17" s="219"/>
    </row>
    <row r="18" spans="1:12" x14ac:dyDescent="0.2">
      <c r="A18" s="89" t="s">
        <v>221</v>
      </c>
      <c r="B18" s="89"/>
      <c r="C18" s="234">
        <f>+C15+1</f>
        <v>6</v>
      </c>
      <c r="D18" s="9" t="s">
        <v>188</v>
      </c>
      <c r="E18" s="5" t="s">
        <v>189</v>
      </c>
      <c r="F18" s="10" t="s">
        <v>1</v>
      </c>
      <c r="G18" s="22">
        <v>11700000</v>
      </c>
      <c r="H18" s="140"/>
      <c r="I18" s="83"/>
      <c r="J18" s="24">
        <v>1991</v>
      </c>
      <c r="K18" s="217"/>
      <c r="L18" s="217"/>
    </row>
    <row r="19" spans="1:12" x14ac:dyDescent="0.2">
      <c r="A19" s="90" t="s">
        <v>221</v>
      </c>
      <c r="B19" s="90"/>
      <c r="C19" s="235"/>
      <c r="D19" s="7" t="s">
        <v>3</v>
      </c>
      <c r="E19" s="7" t="s">
        <v>13</v>
      </c>
      <c r="F19" s="7"/>
      <c r="G19" s="26"/>
      <c r="H19" s="149"/>
      <c r="I19" s="81"/>
      <c r="J19" s="29"/>
      <c r="K19" s="218"/>
      <c r="L19" s="218"/>
    </row>
    <row r="20" spans="1:12" ht="12.75" customHeight="1" x14ac:dyDescent="0.2">
      <c r="A20" s="90" t="s">
        <v>221</v>
      </c>
      <c r="B20" s="90"/>
      <c r="C20" s="236"/>
      <c r="D20" s="25" t="s">
        <v>167</v>
      </c>
      <c r="E20" s="41" t="s">
        <v>190</v>
      </c>
      <c r="F20" s="7"/>
      <c r="G20" s="26"/>
      <c r="H20" s="149"/>
      <c r="I20" s="81"/>
      <c r="J20" s="29"/>
      <c r="K20" s="218"/>
      <c r="L20" s="218"/>
    </row>
    <row r="21" spans="1:12" x14ac:dyDescent="0.2">
      <c r="A21" s="91" t="s">
        <v>221</v>
      </c>
      <c r="B21" s="91"/>
      <c r="C21" s="40"/>
      <c r="D21" s="12" t="s">
        <v>198</v>
      </c>
      <c r="E21" s="8" t="s">
        <v>199</v>
      </c>
      <c r="F21" s="6"/>
      <c r="G21" s="30"/>
      <c r="H21" s="158"/>
      <c r="I21" s="82"/>
      <c r="J21" s="33"/>
      <c r="K21" s="219"/>
      <c r="L21" s="219"/>
    </row>
    <row r="22" spans="1:12" x14ac:dyDescent="0.2">
      <c r="A22" s="89" t="s">
        <v>221</v>
      </c>
      <c r="B22" s="89"/>
      <c r="C22" s="231">
        <f>+C18+1</f>
        <v>7</v>
      </c>
      <c r="D22" s="9" t="s">
        <v>55</v>
      </c>
      <c r="E22" s="5" t="s">
        <v>149</v>
      </c>
      <c r="F22" s="10" t="s">
        <v>1</v>
      </c>
      <c r="G22" s="22">
        <v>21500000</v>
      </c>
      <c r="H22" s="140"/>
      <c r="I22" s="83"/>
      <c r="J22" s="24">
        <v>1965</v>
      </c>
      <c r="K22" s="217"/>
      <c r="L22" s="217"/>
    </row>
    <row r="23" spans="1:12" x14ac:dyDescent="0.2">
      <c r="A23" s="90" t="s">
        <v>221</v>
      </c>
      <c r="B23" s="90"/>
      <c r="C23" s="232"/>
      <c r="D23" s="7" t="s">
        <v>3</v>
      </c>
      <c r="E23" s="7" t="s">
        <v>5</v>
      </c>
      <c r="F23" s="7"/>
      <c r="G23" s="26"/>
      <c r="H23" s="149"/>
      <c r="I23" s="81"/>
      <c r="J23" s="29"/>
      <c r="K23" s="218"/>
      <c r="L23" s="218"/>
    </row>
    <row r="24" spans="1:12" ht="25.5" x14ac:dyDescent="0.2">
      <c r="A24" s="91" t="s">
        <v>221</v>
      </c>
      <c r="B24" s="91"/>
      <c r="C24" s="233"/>
      <c r="D24" s="12" t="s">
        <v>167</v>
      </c>
      <c r="E24" s="8" t="s">
        <v>133</v>
      </c>
      <c r="F24" s="6"/>
      <c r="G24" s="30"/>
      <c r="H24" s="158"/>
      <c r="I24" s="82"/>
      <c r="J24" s="33"/>
      <c r="K24" s="219"/>
      <c r="L24" s="219"/>
    </row>
    <row r="25" spans="1:12" x14ac:dyDescent="0.2">
      <c r="A25" s="89" t="s">
        <v>221</v>
      </c>
      <c r="B25" s="89"/>
      <c r="C25" s="231">
        <f>+C22+1</f>
        <v>8</v>
      </c>
      <c r="D25" s="9" t="s">
        <v>55</v>
      </c>
      <c r="E25" s="5" t="s">
        <v>92</v>
      </c>
      <c r="F25" s="10" t="s">
        <v>1</v>
      </c>
      <c r="G25" s="22">
        <v>4200000</v>
      </c>
      <c r="H25" s="140"/>
      <c r="I25" s="83"/>
      <c r="J25" s="24">
        <v>1969</v>
      </c>
      <c r="K25" s="217"/>
      <c r="L25" s="217"/>
    </row>
    <row r="26" spans="1:12" x14ac:dyDescent="0.2">
      <c r="A26" s="90" t="s">
        <v>221</v>
      </c>
      <c r="B26" s="90"/>
      <c r="C26" s="232"/>
      <c r="D26" s="7" t="s">
        <v>3</v>
      </c>
      <c r="E26" s="7" t="s">
        <v>5</v>
      </c>
      <c r="F26" s="7"/>
      <c r="G26" s="26"/>
      <c r="H26" s="149"/>
      <c r="I26" s="81"/>
      <c r="J26" s="29"/>
      <c r="K26" s="218"/>
      <c r="L26" s="218"/>
    </row>
    <row r="27" spans="1:12" x14ac:dyDescent="0.2">
      <c r="A27" s="91" t="s">
        <v>221</v>
      </c>
      <c r="B27" s="91"/>
      <c r="C27" s="233"/>
      <c r="D27" s="12" t="s">
        <v>167</v>
      </c>
      <c r="E27" s="8" t="s">
        <v>30</v>
      </c>
      <c r="F27" s="6"/>
      <c r="G27" s="30"/>
      <c r="H27" s="158"/>
      <c r="I27" s="82"/>
      <c r="J27" s="33"/>
      <c r="K27" s="219"/>
      <c r="L27" s="219"/>
    </row>
    <row r="28" spans="1:12" ht="12.75" customHeight="1" x14ac:dyDescent="0.2">
      <c r="A28" s="89" t="s">
        <v>221</v>
      </c>
      <c r="B28" s="89"/>
      <c r="C28" s="231">
        <f>+C25+1</f>
        <v>9</v>
      </c>
      <c r="D28" s="9" t="s">
        <v>8</v>
      </c>
      <c r="E28" s="5" t="s">
        <v>196</v>
      </c>
      <c r="F28" s="10" t="s">
        <v>1</v>
      </c>
      <c r="G28" s="22">
        <v>77300000</v>
      </c>
      <c r="H28" s="140"/>
      <c r="I28" s="83"/>
      <c r="J28" s="24">
        <v>1969</v>
      </c>
      <c r="K28" s="217"/>
      <c r="L28" s="217"/>
    </row>
    <row r="29" spans="1:12" ht="12.75" customHeight="1" x14ac:dyDescent="0.2">
      <c r="A29" s="90" t="s">
        <v>221</v>
      </c>
      <c r="B29" s="90"/>
      <c r="C29" s="232"/>
      <c r="D29" s="7" t="s">
        <v>3</v>
      </c>
      <c r="E29" s="7" t="s">
        <v>5</v>
      </c>
      <c r="F29" s="7"/>
      <c r="G29" s="26"/>
      <c r="H29" s="149"/>
      <c r="I29" s="81"/>
      <c r="J29" s="29"/>
      <c r="K29" s="218"/>
      <c r="L29" s="218"/>
    </row>
    <row r="30" spans="1:12" ht="12.75" customHeight="1" x14ac:dyDescent="0.2">
      <c r="A30" s="91" t="s">
        <v>221</v>
      </c>
      <c r="B30" s="91"/>
      <c r="C30" s="233"/>
      <c r="D30" s="12" t="s">
        <v>167</v>
      </c>
      <c r="E30" s="8" t="s">
        <v>212</v>
      </c>
      <c r="F30" s="6"/>
      <c r="G30" s="30"/>
      <c r="H30" s="158"/>
      <c r="I30" s="82"/>
      <c r="J30" s="33"/>
      <c r="K30" s="219"/>
      <c r="L30" s="219"/>
    </row>
    <row r="31" spans="1:12" ht="12.75" customHeight="1" x14ac:dyDescent="0.2">
      <c r="A31" s="89" t="s">
        <v>221</v>
      </c>
      <c r="B31" s="89"/>
      <c r="C31" s="231">
        <f>+C28+1</f>
        <v>10</v>
      </c>
      <c r="D31" s="9" t="s">
        <v>8</v>
      </c>
      <c r="E31" s="5" t="s">
        <v>150</v>
      </c>
      <c r="F31" s="10" t="s">
        <v>1</v>
      </c>
      <c r="G31" s="22">
        <v>17500000</v>
      </c>
      <c r="H31" s="140"/>
      <c r="I31" s="83"/>
      <c r="J31" s="24">
        <v>1964</v>
      </c>
      <c r="K31" s="217"/>
      <c r="L31" s="217"/>
    </row>
    <row r="32" spans="1:12" ht="12.75" customHeight="1" x14ac:dyDescent="0.2">
      <c r="A32" s="90" t="s">
        <v>221</v>
      </c>
      <c r="B32" s="90"/>
      <c r="C32" s="232"/>
      <c r="D32" s="7" t="s">
        <v>3</v>
      </c>
      <c r="E32" s="7" t="s">
        <v>5</v>
      </c>
      <c r="F32" s="7"/>
      <c r="G32" s="26"/>
      <c r="H32" s="149"/>
      <c r="I32" s="81"/>
      <c r="J32" s="29"/>
      <c r="K32" s="218"/>
      <c r="L32" s="218"/>
    </row>
    <row r="33" spans="1:12" ht="12.75" customHeight="1" x14ac:dyDescent="0.2">
      <c r="A33" s="91" t="s">
        <v>221</v>
      </c>
      <c r="B33" s="91"/>
      <c r="C33" s="233"/>
      <c r="D33" s="12" t="s">
        <v>167</v>
      </c>
      <c r="E33" s="8" t="s">
        <v>32</v>
      </c>
      <c r="F33" s="6"/>
      <c r="G33" s="30"/>
      <c r="H33" s="158"/>
      <c r="I33" s="82"/>
      <c r="J33" s="33"/>
      <c r="K33" s="219"/>
      <c r="L33" s="219"/>
    </row>
    <row r="34" spans="1:12" x14ac:dyDescent="0.2">
      <c r="A34" s="89" t="s">
        <v>221</v>
      </c>
      <c r="B34" s="89"/>
      <c r="C34" s="231">
        <f>+C31+1</f>
        <v>11</v>
      </c>
      <c r="D34" s="9" t="s">
        <v>8</v>
      </c>
      <c r="E34" s="5" t="s">
        <v>151</v>
      </c>
      <c r="F34" s="10" t="s">
        <v>1</v>
      </c>
      <c r="G34" s="22">
        <v>17000000</v>
      </c>
      <c r="H34" s="140"/>
      <c r="I34" s="83"/>
      <c r="J34" s="24">
        <v>1965</v>
      </c>
      <c r="K34" s="217"/>
      <c r="L34" s="217"/>
    </row>
    <row r="35" spans="1:12" x14ac:dyDescent="0.2">
      <c r="A35" s="90" t="s">
        <v>221</v>
      </c>
      <c r="B35" s="90"/>
      <c r="C35" s="232"/>
      <c r="D35" s="7" t="s">
        <v>3</v>
      </c>
      <c r="E35" s="7" t="s">
        <v>5</v>
      </c>
      <c r="F35" s="7"/>
      <c r="G35" s="26"/>
      <c r="H35" s="149"/>
      <c r="I35" s="81"/>
      <c r="J35" s="29"/>
      <c r="K35" s="218"/>
      <c r="L35" s="218"/>
    </row>
    <row r="36" spans="1:12" ht="25.5" x14ac:dyDescent="0.2">
      <c r="A36" s="91" t="s">
        <v>221</v>
      </c>
      <c r="B36" s="91"/>
      <c r="C36" s="233"/>
      <c r="D36" s="12" t="s">
        <v>167</v>
      </c>
      <c r="E36" s="8" t="s">
        <v>131</v>
      </c>
      <c r="F36" s="6"/>
      <c r="G36" s="30"/>
      <c r="H36" s="158"/>
      <c r="I36" s="82"/>
      <c r="J36" s="33"/>
      <c r="K36" s="219"/>
      <c r="L36" s="219"/>
    </row>
    <row r="37" spans="1:12" x14ac:dyDescent="0.2">
      <c r="A37" s="89" t="s">
        <v>221</v>
      </c>
      <c r="B37" s="89"/>
      <c r="C37" s="231">
        <f>+C34+1</f>
        <v>12</v>
      </c>
      <c r="D37" s="9" t="s">
        <v>8</v>
      </c>
      <c r="E37" s="5" t="s">
        <v>152</v>
      </c>
      <c r="F37" s="10" t="s">
        <v>1</v>
      </c>
      <c r="G37" s="22">
        <v>4000000</v>
      </c>
      <c r="H37" s="140"/>
      <c r="I37" s="83"/>
      <c r="J37" s="24">
        <v>1970</v>
      </c>
      <c r="K37" s="217"/>
      <c r="L37" s="217"/>
    </row>
    <row r="38" spans="1:12" x14ac:dyDescent="0.2">
      <c r="A38" s="90" t="s">
        <v>221</v>
      </c>
      <c r="B38" s="90"/>
      <c r="C38" s="232"/>
      <c r="D38" s="7" t="s">
        <v>3</v>
      </c>
      <c r="E38" s="7" t="s">
        <v>12</v>
      </c>
      <c r="F38" s="7"/>
      <c r="G38" s="26"/>
      <c r="H38" s="149"/>
      <c r="I38" s="81"/>
      <c r="J38" s="29"/>
      <c r="K38" s="218"/>
      <c r="L38" s="218"/>
    </row>
    <row r="39" spans="1:12" x14ac:dyDescent="0.2">
      <c r="A39" s="91" t="s">
        <v>221</v>
      </c>
      <c r="B39" s="91"/>
      <c r="C39" s="233"/>
      <c r="D39" s="12" t="s">
        <v>167</v>
      </c>
      <c r="E39" s="8" t="s">
        <v>27</v>
      </c>
      <c r="F39" s="6"/>
      <c r="G39" s="30"/>
      <c r="H39" s="158"/>
      <c r="I39" s="82"/>
      <c r="J39" s="33"/>
      <c r="K39" s="219"/>
      <c r="L39" s="219"/>
    </row>
    <row r="40" spans="1:12" x14ac:dyDescent="0.2">
      <c r="A40" s="89" t="s">
        <v>221</v>
      </c>
      <c r="B40" s="74" t="s">
        <v>224</v>
      </c>
      <c r="C40" s="231">
        <f>+C37+1</f>
        <v>13</v>
      </c>
      <c r="D40" s="9" t="s">
        <v>8</v>
      </c>
      <c r="E40" s="5" t="s">
        <v>110</v>
      </c>
      <c r="F40" s="10" t="s">
        <v>1</v>
      </c>
      <c r="G40" s="22"/>
      <c r="H40" s="140">
        <v>2600000</v>
      </c>
      <c r="I40" s="83"/>
      <c r="J40" s="24">
        <v>1970</v>
      </c>
      <c r="K40" s="217"/>
      <c r="L40" s="217"/>
    </row>
    <row r="41" spans="1:12" x14ac:dyDescent="0.2">
      <c r="A41" s="90" t="s">
        <v>221</v>
      </c>
      <c r="B41" s="75" t="s">
        <v>224</v>
      </c>
      <c r="C41" s="232"/>
      <c r="D41" s="7" t="s">
        <v>3</v>
      </c>
      <c r="E41" s="7" t="s">
        <v>5</v>
      </c>
      <c r="F41" s="7"/>
      <c r="G41" s="26"/>
      <c r="H41" s="149"/>
      <c r="I41" s="81"/>
      <c r="J41" s="29"/>
      <c r="K41" s="218"/>
      <c r="L41" s="218"/>
    </row>
    <row r="42" spans="1:12" x14ac:dyDescent="0.2">
      <c r="A42" s="90" t="s">
        <v>221</v>
      </c>
      <c r="B42" s="75" t="s">
        <v>224</v>
      </c>
      <c r="C42" s="232"/>
      <c r="D42" s="7" t="s">
        <v>167</v>
      </c>
      <c r="E42" s="7" t="s">
        <v>57</v>
      </c>
      <c r="F42" s="7"/>
      <c r="G42" s="26"/>
      <c r="H42" s="149"/>
      <c r="I42" s="81"/>
      <c r="J42" s="29"/>
      <c r="K42" s="218"/>
      <c r="L42" s="218"/>
    </row>
    <row r="43" spans="1:12" x14ac:dyDescent="0.2">
      <c r="A43" s="91" t="s">
        <v>221</v>
      </c>
      <c r="B43" s="76" t="s">
        <v>224</v>
      </c>
      <c r="C43" s="233"/>
      <c r="D43" s="12" t="s">
        <v>198</v>
      </c>
      <c r="E43" s="8" t="s">
        <v>216</v>
      </c>
      <c r="F43" s="6"/>
      <c r="G43" s="30"/>
      <c r="H43" s="158"/>
      <c r="I43" s="82"/>
      <c r="J43" s="33"/>
      <c r="K43" s="219"/>
      <c r="L43" s="219"/>
    </row>
    <row r="44" spans="1:12" x14ac:dyDescent="0.2">
      <c r="A44" s="89" t="s">
        <v>221</v>
      </c>
      <c r="B44" s="89"/>
      <c r="C44" s="231">
        <f>+C40+1</f>
        <v>14</v>
      </c>
      <c r="D44" s="9" t="s">
        <v>8</v>
      </c>
      <c r="E44" s="5" t="s">
        <v>11</v>
      </c>
      <c r="F44" s="10" t="s">
        <v>1</v>
      </c>
      <c r="G44" s="22">
        <v>22500000</v>
      </c>
      <c r="H44" s="140"/>
      <c r="I44" s="83"/>
      <c r="J44" s="24">
        <v>1980</v>
      </c>
      <c r="K44" s="217"/>
      <c r="L44" s="217"/>
    </row>
    <row r="45" spans="1:12" x14ac:dyDescent="0.2">
      <c r="A45" s="90" t="s">
        <v>221</v>
      </c>
      <c r="B45" s="90"/>
      <c r="C45" s="232"/>
      <c r="D45" s="7" t="s">
        <v>3</v>
      </c>
      <c r="E45" s="7" t="s">
        <v>13</v>
      </c>
      <c r="F45" s="7"/>
      <c r="G45" s="26"/>
      <c r="H45" s="149"/>
      <c r="I45" s="81"/>
      <c r="J45" s="29"/>
      <c r="K45" s="218"/>
      <c r="L45" s="218"/>
    </row>
    <row r="46" spans="1:12" ht="12.75" customHeight="1" x14ac:dyDescent="0.2">
      <c r="A46" s="91" t="s">
        <v>221</v>
      </c>
      <c r="B46" s="91"/>
      <c r="C46" s="233"/>
      <c r="D46" s="12" t="s">
        <v>167</v>
      </c>
      <c r="E46" s="8" t="s">
        <v>132</v>
      </c>
      <c r="F46" s="6"/>
      <c r="G46" s="30"/>
      <c r="H46" s="158"/>
      <c r="I46" s="82"/>
      <c r="J46" s="33"/>
      <c r="K46" s="219"/>
      <c r="L46" s="219"/>
    </row>
    <row r="47" spans="1:12" x14ac:dyDescent="0.2">
      <c r="A47" s="89" t="s">
        <v>221</v>
      </c>
      <c r="B47" s="89"/>
      <c r="C47" s="231">
        <f>+C44+1</f>
        <v>15</v>
      </c>
      <c r="D47" s="9" t="s">
        <v>8</v>
      </c>
      <c r="E47" s="5" t="s">
        <v>20</v>
      </c>
      <c r="F47" s="10" t="s">
        <v>1</v>
      </c>
      <c r="G47" s="22">
        <v>4600000</v>
      </c>
      <c r="H47" s="140"/>
      <c r="I47" s="83"/>
      <c r="J47" s="24">
        <v>1978</v>
      </c>
      <c r="K47" s="217"/>
      <c r="L47" s="217"/>
    </row>
    <row r="48" spans="1:12" x14ac:dyDescent="0.2">
      <c r="A48" s="90" t="s">
        <v>221</v>
      </c>
      <c r="B48" s="90"/>
      <c r="C48" s="232"/>
      <c r="D48" s="7" t="s">
        <v>3</v>
      </c>
      <c r="E48" s="7" t="s">
        <v>12</v>
      </c>
      <c r="F48" s="7"/>
      <c r="G48" s="26"/>
      <c r="H48" s="149"/>
      <c r="I48" s="81"/>
      <c r="J48" s="29"/>
      <c r="K48" s="218"/>
      <c r="L48" s="218"/>
    </row>
    <row r="49" spans="1:12" x14ac:dyDescent="0.2">
      <c r="A49" s="91" t="s">
        <v>221</v>
      </c>
      <c r="B49" s="91"/>
      <c r="C49" s="233"/>
      <c r="D49" s="12" t="s">
        <v>167</v>
      </c>
      <c r="E49" s="8" t="s">
        <v>21</v>
      </c>
      <c r="F49" s="6"/>
      <c r="G49" s="30"/>
      <c r="H49" s="158"/>
      <c r="I49" s="82"/>
      <c r="J49" s="33"/>
      <c r="K49" s="219"/>
      <c r="L49" s="219"/>
    </row>
    <row r="50" spans="1:12" x14ac:dyDescent="0.2">
      <c r="A50" s="89" t="s">
        <v>221</v>
      </c>
      <c r="B50" s="89"/>
      <c r="C50" s="231">
        <f>+C47+1</f>
        <v>16</v>
      </c>
      <c r="D50" s="9" t="s">
        <v>8</v>
      </c>
      <c r="E50" s="5" t="s">
        <v>22</v>
      </c>
      <c r="F50" s="10" t="s">
        <v>1</v>
      </c>
      <c r="G50" s="22">
        <v>3600000</v>
      </c>
      <c r="H50" s="140"/>
      <c r="I50" s="83"/>
      <c r="J50" s="24">
        <v>2015</v>
      </c>
      <c r="K50" s="217"/>
      <c r="L50" s="217"/>
    </row>
    <row r="51" spans="1:12" x14ac:dyDescent="0.2">
      <c r="A51" s="90" t="s">
        <v>221</v>
      </c>
      <c r="B51" s="90"/>
      <c r="C51" s="232"/>
      <c r="D51" s="7" t="s">
        <v>3</v>
      </c>
      <c r="E51" s="7" t="s">
        <v>5</v>
      </c>
      <c r="F51" s="7"/>
      <c r="G51" s="26"/>
      <c r="H51" s="149"/>
      <c r="I51" s="81"/>
      <c r="J51" s="29"/>
      <c r="K51" s="218"/>
      <c r="L51" s="218"/>
    </row>
    <row r="52" spans="1:12" x14ac:dyDescent="0.2">
      <c r="A52" s="91" t="s">
        <v>221</v>
      </c>
      <c r="B52" s="91"/>
      <c r="C52" s="233"/>
      <c r="D52" s="12" t="s">
        <v>167</v>
      </c>
      <c r="E52" s="8" t="s">
        <v>23</v>
      </c>
      <c r="F52" s="6"/>
      <c r="G52" s="30"/>
      <c r="H52" s="158"/>
      <c r="I52" s="82"/>
      <c r="J52" s="33"/>
      <c r="K52" s="219"/>
      <c r="L52" s="219"/>
    </row>
    <row r="53" spans="1:12" x14ac:dyDescent="0.2">
      <c r="A53" s="89" t="s">
        <v>221</v>
      </c>
      <c r="B53" s="89"/>
      <c r="C53" s="231">
        <f>+C50+1</f>
        <v>17</v>
      </c>
      <c r="D53" s="9" t="s">
        <v>8</v>
      </c>
      <c r="E53" s="5" t="s">
        <v>61</v>
      </c>
      <c r="F53" s="10" t="s">
        <v>1</v>
      </c>
      <c r="G53" s="22">
        <v>1900000</v>
      </c>
      <c r="H53" s="140"/>
      <c r="I53" s="83"/>
      <c r="J53" s="24">
        <v>2015</v>
      </c>
      <c r="K53" s="217"/>
      <c r="L53" s="217"/>
    </row>
    <row r="54" spans="1:12" x14ac:dyDescent="0.2">
      <c r="A54" s="90" t="s">
        <v>221</v>
      </c>
      <c r="B54" s="90"/>
      <c r="C54" s="232"/>
      <c r="D54" s="7" t="s">
        <v>3</v>
      </c>
      <c r="E54" s="7" t="s">
        <v>5</v>
      </c>
      <c r="F54" s="7"/>
      <c r="G54" s="26"/>
      <c r="H54" s="149"/>
      <c r="I54" s="81"/>
      <c r="J54" s="29"/>
      <c r="K54" s="218"/>
      <c r="L54" s="218"/>
    </row>
    <row r="55" spans="1:12" x14ac:dyDescent="0.2">
      <c r="A55" s="91" t="s">
        <v>221</v>
      </c>
      <c r="B55" s="91"/>
      <c r="C55" s="233"/>
      <c r="D55" s="12" t="s">
        <v>167</v>
      </c>
      <c r="E55" s="8" t="s">
        <v>38</v>
      </c>
      <c r="F55" s="6"/>
      <c r="G55" s="30"/>
      <c r="H55" s="158"/>
      <c r="I55" s="82"/>
      <c r="J55" s="33"/>
      <c r="K55" s="219"/>
      <c r="L55" s="219"/>
    </row>
    <row r="56" spans="1:12" x14ac:dyDescent="0.2">
      <c r="A56" s="89" t="s">
        <v>221</v>
      </c>
      <c r="B56" s="89"/>
      <c r="C56" s="231">
        <f>+C53+1</f>
        <v>18</v>
      </c>
      <c r="D56" s="9" t="s">
        <v>8</v>
      </c>
      <c r="E56" s="5" t="s">
        <v>62</v>
      </c>
      <c r="F56" s="10" t="s">
        <v>1</v>
      </c>
      <c r="G56" s="22">
        <v>8900000</v>
      </c>
      <c r="H56" s="140"/>
      <c r="I56" s="83"/>
      <c r="J56" s="24">
        <v>1976</v>
      </c>
      <c r="K56" s="217"/>
      <c r="L56" s="217"/>
    </row>
    <row r="57" spans="1:12" x14ac:dyDescent="0.2">
      <c r="A57" s="90" t="s">
        <v>221</v>
      </c>
      <c r="B57" s="90"/>
      <c r="C57" s="232"/>
      <c r="D57" s="7" t="s">
        <v>3</v>
      </c>
      <c r="E57" s="7" t="s">
        <v>12</v>
      </c>
      <c r="F57" s="7"/>
      <c r="G57" s="26"/>
      <c r="H57" s="149"/>
      <c r="I57" s="81"/>
      <c r="J57" s="29"/>
      <c r="K57" s="218"/>
      <c r="L57" s="218"/>
    </row>
    <row r="58" spans="1:12" x14ac:dyDescent="0.2">
      <c r="A58" s="91" t="s">
        <v>221</v>
      </c>
      <c r="B58" s="91"/>
      <c r="C58" s="233"/>
      <c r="D58" s="12" t="s">
        <v>167</v>
      </c>
      <c r="E58" s="8" t="s">
        <v>29</v>
      </c>
      <c r="F58" s="6"/>
      <c r="G58" s="30"/>
      <c r="H58" s="158"/>
      <c r="I58" s="82"/>
      <c r="J58" s="33"/>
      <c r="K58" s="219"/>
      <c r="L58" s="219"/>
    </row>
    <row r="59" spans="1:12" x14ac:dyDescent="0.2">
      <c r="A59" s="89" t="s">
        <v>221</v>
      </c>
      <c r="B59" s="89"/>
      <c r="C59" s="231">
        <f>+C56+1</f>
        <v>19</v>
      </c>
      <c r="D59" s="9" t="s">
        <v>8</v>
      </c>
      <c r="E59" s="5" t="s">
        <v>63</v>
      </c>
      <c r="F59" s="10" t="s">
        <v>1</v>
      </c>
      <c r="G59" s="22">
        <v>5500000</v>
      </c>
      <c r="H59" s="140"/>
      <c r="I59" s="83"/>
      <c r="J59" s="24">
        <v>1976</v>
      </c>
      <c r="K59" s="217"/>
      <c r="L59" s="217"/>
    </row>
    <row r="60" spans="1:12" x14ac:dyDescent="0.2">
      <c r="A60" s="90" t="s">
        <v>221</v>
      </c>
      <c r="B60" s="90"/>
      <c r="C60" s="232"/>
      <c r="D60" s="7" t="s">
        <v>3</v>
      </c>
      <c r="E60" s="7" t="s">
        <v>12</v>
      </c>
      <c r="F60" s="7"/>
      <c r="G60" s="26"/>
      <c r="H60" s="149"/>
      <c r="I60" s="81"/>
      <c r="J60" s="29"/>
      <c r="K60" s="218"/>
      <c r="L60" s="218"/>
    </row>
    <row r="61" spans="1:12" x14ac:dyDescent="0.2">
      <c r="A61" s="91" t="s">
        <v>221</v>
      </c>
      <c r="B61" s="91"/>
      <c r="C61" s="233"/>
      <c r="D61" s="12" t="s">
        <v>167</v>
      </c>
      <c r="E61" s="8" t="s">
        <v>29</v>
      </c>
      <c r="F61" s="6"/>
      <c r="G61" s="30"/>
      <c r="H61" s="158"/>
      <c r="I61" s="82"/>
      <c r="J61" s="33"/>
      <c r="K61" s="219"/>
      <c r="L61" s="219"/>
    </row>
    <row r="62" spans="1:12" x14ac:dyDescent="0.2">
      <c r="A62" s="89" t="s">
        <v>221</v>
      </c>
      <c r="B62" s="89"/>
      <c r="C62" s="231">
        <f>+C59+1</f>
        <v>20</v>
      </c>
      <c r="D62" s="9" t="s">
        <v>8</v>
      </c>
      <c r="E62" s="5" t="s">
        <v>64</v>
      </c>
      <c r="F62" s="10" t="s">
        <v>1</v>
      </c>
      <c r="G62" s="22">
        <v>3100000</v>
      </c>
      <c r="H62" s="140"/>
      <c r="I62" s="83"/>
      <c r="J62" s="24">
        <v>1976</v>
      </c>
      <c r="K62" s="217"/>
      <c r="L62" s="217"/>
    </row>
    <row r="63" spans="1:12" x14ac:dyDescent="0.2">
      <c r="A63" s="90" t="s">
        <v>221</v>
      </c>
      <c r="B63" s="90"/>
      <c r="C63" s="232"/>
      <c r="D63" s="7" t="s">
        <v>3</v>
      </c>
      <c r="E63" s="7" t="s">
        <v>12</v>
      </c>
      <c r="F63" s="7"/>
      <c r="G63" s="26"/>
      <c r="H63" s="149"/>
      <c r="I63" s="81"/>
      <c r="J63" s="29"/>
      <c r="K63" s="218"/>
      <c r="L63" s="218"/>
    </row>
    <row r="64" spans="1:12" x14ac:dyDescent="0.2">
      <c r="A64" s="91" t="s">
        <v>221</v>
      </c>
      <c r="B64" s="91"/>
      <c r="C64" s="233"/>
      <c r="D64" s="12" t="s">
        <v>167</v>
      </c>
      <c r="E64" s="8" t="s">
        <v>29</v>
      </c>
      <c r="F64" s="6"/>
      <c r="G64" s="30"/>
      <c r="H64" s="158"/>
      <c r="I64" s="82"/>
      <c r="J64" s="33"/>
      <c r="K64" s="219"/>
      <c r="L64" s="219"/>
    </row>
    <row r="65" spans="1:12" x14ac:dyDescent="0.2">
      <c r="A65" s="89" t="s">
        <v>221</v>
      </c>
      <c r="B65" s="89"/>
      <c r="C65" s="231">
        <f>+C62+1</f>
        <v>21</v>
      </c>
      <c r="D65" s="9" t="s">
        <v>8</v>
      </c>
      <c r="E65" s="5" t="s">
        <v>65</v>
      </c>
      <c r="F65" s="10" t="s">
        <v>1</v>
      </c>
      <c r="G65" s="22">
        <v>1800000</v>
      </c>
      <c r="H65" s="140"/>
      <c r="I65" s="83"/>
      <c r="J65" s="24">
        <v>2015</v>
      </c>
      <c r="K65" s="217"/>
      <c r="L65" s="217"/>
    </row>
    <row r="66" spans="1:12" x14ac:dyDescent="0.2">
      <c r="A66" s="90" t="s">
        <v>221</v>
      </c>
      <c r="B66" s="90"/>
      <c r="C66" s="232"/>
      <c r="D66" s="7" t="s">
        <v>3</v>
      </c>
      <c r="E66" s="7" t="s">
        <v>5</v>
      </c>
      <c r="F66" s="7"/>
      <c r="G66" s="26"/>
      <c r="H66" s="149"/>
      <c r="I66" s="81"/>
      <c r="J66" s="29"/>
      <c r="K66" s="218"/>
      <c r="L66" s="218"/>
    </row>
    <row r="67" spans="1:12" x14ac:dyDescent="0.2">
      <c r="A67" s="91" t="s">
        <v>221</v>
      </c>
      <c r="B67" s="91"/>
      <c r="C67" s="233"/>
      <c r="D67" s="12" t="s">
        <v>167</v>
      </c>
      <c r="E67" s="8" t="s">
        <v>23</v>
      </c>
      <c r="F67" s="6"/>
      <c r="G67" s="30"/>
      <c r="H67" s="158"/>
      <c r="I67" s="82"/>
      <c r="J67" s="33"/>
      <c r="K67" s="219"/>
      <c r="L67" s="219"/>
    </row>
    <row r="68" spans="1:12" x14ac:dyDescent="0.2">
      <c r="A68" s="89" t="s">
        <v>221</v>
      </c>
      <c r="B68" s="89"/>
      <c r="C68" s="231">
        <f>+C65+1</f>
        <v>22</v>
      </c>
      <c r="D68" s="9" t="s">
        <v>8</v>
      </c>
      <c r="E68" s="5" t="s">
        <v>66</v>
      </c>
      <c r="F68" s="10" t="s">
        <v>1</v>
      </c>
      <c r="G68" s="21">
        <v>8200000</v>
      </c>
      <c r="H68" s="138"/>
      <c r="I68" s="83"/>
      <c r="J68" s="24">
        <v>2015</v>
      </c>
      <c r="K68" s="217"/>
      <c r="L68" s="217"/>
    </row>
    <row r="69" spans="1:12" x14ac:dyDescent="0.2">
      <c r="A69" s="90" t="s">
        <v>221</v>
      </c>
      <c r="B69" s="90"/>
      <c r="C69" s="232"/>
      <c r="D69" s="7" t="s">
        <v>3</v>
      </c>
      <c r="E69" s="7" t="s">
        <v>7</v>
      </c>
      <c r="F69" s="7"/>
      <c r="G69" s="26"/>
      <c r="H69" s="149"/>
      <c r="I69" s="81"/>
      <c r="J69" s="29"/>
      <c r="K69" s="218"/>
      <c r="L69" s="218"/>
    </row>
    <row r="70" spans="1:12" x14ac:dyDescent="0.2">
      <c r="A70" s="91" t="s">
        <v>221</v>
      </c>
      <c r="B70" s="91"/>
      <c r="C70" s="233"/>
      <c r="D70" s="12" t="s">
        <v>167</v>
      </c>
      <c r="E70" s="8" t="s">
        <v>15</v>
      </c>
      <c r="F70" s="6"/>
      <c r="G70" s="30"/>
      <c r="H70" s="158"/>
      <c r="I70" s="82"/>
      <c r="J70" s="33"/>
      <c r="K70" s="219"/>
      <c r="L70" s="219"/>
    </row>
    <row r="71" spans="1:12" x14ac:dyDescent="0.2">
      <c r="A71" s="89" t="s">
        <v>221</v>
      </c>
      <c r="B71" s="89"/>
      <c r="C71" s="231">
        <f>+C68+1</f>
        <v>23</v>
      </c>
      <c r="D71" s="9" t="s">
        <v>8</v>
      </c>
      <c r="E71" s="5" t="s">
        <v>67</v>
      </c>
      <c r="F71" s="10" t="s">
        <v>1</v>
      </c>
      <c r="G71" s="22">
        <v>1300000</v>
      </c>
      <c r="H71" s="140"/>
      <c r="I71" s="83"/>
      <c r="J71" s="24">
        <v>1983</v>
      </c>
      <c r="K71" s="217"/>
      <c r="L71" s="217"/>
    </row>
    <row r="72" spans="1:12" x14ac:dyDescent="0.2">
      <c r="A72" s="90" t="s">
        <v>221</v>
      </c>
      <c r="B72" s="90"/>
      <c r="C72" s="232"/>
      <c r="D72" s="7" t="s">
        <v>3</v>
      </c>
      <c r="E72" s="7" t="s">
        <v>12</v>
      </c>
      <c r="F72" s="7"/>
      <c r="G72" s="26"/>
      <c r="H72" s="149"/>
      <c r="I72" s="81"/>
      <c r="J72" s="29"/>
      <c r="K72" s="218"/>
      <c r="L72" s="218"/>
    </row>
    <row r="73" spans="1:12" x14ac:dyDescent="0.2">
      <c r="A73" s="91" t="s">
        <v>221</v>
      </c>
      <c r="B73" s="91"/>
      <c r="C73" s="233"/>
      <c r="D73" s="12" t="s">
        <v>167</v>
      </c>
      <c r="E73" s="8" t="s">
        <v>29</v>
      </c>
      <c r="F73" s="6"/>
      <c r="G73" s="30"/>
      <c r="H73" s="158"/>
      <c r="I73" s="82"/>
      <c r="J73" s="33"/>
      <c r="K73" s="219"/>
      <c r="L73" s="219"/>
    </row>
    <row r="74" spans="1:12" x14ac:dyDescent="0.2">
      <c r="A74" s="89" t="s">
        <v>221</v>
      </c>
      <c r="B74" s="89"/>
      <c r="C74" s="231">
        <f>+C71+1</f>
        <v>24</v>
      </c>
      <c r="D74" s="9" t="s">
        <v>8</v>
      </c>
      <c r="E74" s="5" t="s">
        <v>68</v>
      </c>
      <c r="F74" s="10" t="s">
        <v>1</v>
      </c>
      <c r="G74" s="22">
        <v>34700000</v>
      </c>
      <c r="H74" s="140"/>
      <c r="I74" s="83"/>
      <c r="J74" s="24">
        <v>1975</v>
      </c>
      <c r="K74" s="217"/>
      <c r="L74" s="217"/>
    </row>
    <row r="75" spans="1:12" x14ac:dyDescent="0.2">
      <c r="A75" s="90" t="s">
        <v>221</v>
      </c>
      <c r="B75" s="90"/>
      <c r="C75" s="232"/>
      <c r="D75" s="7" t="s">
        <v>3</v>
      </c>
      <c r="E75" s="7" t="s">
        <v>13</v>
      </c>
      <c r="F75" s="7"/>
      <c r="G75" s="26"/>
      <c r="H75" s="149"/>
      <c r="I75" s="81"/>
      <c r="J75" s="29"/>
      <c r="K75" s="218"/>
      <c r="L75" s="218"/>
    </row>
    <row r="76" spans="1:12" ht="12.75" customHeight="1" x14ac:dyDescent="0.2">
      <c r="A76" s="91" t="s">
        <v>221</v>
      </c>
      <c r="B76" s="91"/>
      <c r="C76" s="233"/>
      <c r="D76" s="12" t="s">
        <v>167</v>
      </c>
      <c r="E76" s="8" t="s">
        <v>213</v>
      </c>
      <c r="F76" s="6"/>
      <c r="G76" s="30"/>
      <c r="H76" s="158"/>
      <c r="I76" s="82"/>
      <c r="J76" s="33"/>
      <c r="K76" s="219"/>
      <c r="L76" s="219"/>
    </row>
    <row r="77" spans="1:12" x14ac:dyDescent="0.2">
      <c r="A77" s="89" t="s">
        <v>221</v>
      </c>
      <c r="B77" s="89"/>
      <c r="C77" s="231">
        <f>+C74+1</f>
        <v>25</v>
      </c>
      <c r="D77" s="9" t="s">
        <v>8</v>
      </c>
      <c r="E77" s="5" t="s">
        <v>56</v>
      </c>
      <c r="F77" s="10" t="s">
        <v>1</v>
      </c>
      <c r="G77" s="22">
        <v>48000000</v>
      </c>
      <c r="H77" s="140"/>
      <c r="I77" s="83"/>
      <c r="J77" s="24">
        <v>1974</v>
      </c>
      <c r="K77" s="217"/>
      <c r="L77" s="217"/>
    </row>
    <row r="78" spans="1:12" x14ac:dyDescent="0.2">
      <c r="A78" s="90" t="s">
        <v>221</v>
      </c>
      <c r="B78" s="90"/>
      <c r="C78" s="232"/>
      <c r="D78" s="7" t="s">
        <v>3</v>
      </c>
      <c r="E78" s="7" t="s">
        <v>12</v>
      </c>
      <c r="F78" s="7"/>
      <c r="G78" s="26"/>
      <c r="H78" s="149"/>
      <c r="I78" s="81"/>
      <c r="J78" s="29"/>
      <c r="K78" s="218"/>
      <c r="L78" s="218"/>
    </row>
    <row r="79" spans="1:12" ht="25.5" x14ac:dyDescent="0.2">
      <c r="A79" s="91" t="s">
        <v>221</v>
      </c>
      <c r="B79" s="91"/>
      <c r="C79" s="233"/>
      <c r="D79" s="12" t="s">
        <v>167</v>
      </c>
      <c r="E79" s="8" t="s">
        <v>136</v>
      </c>
      <c r="F79" s="6"/>
      <c r="G79" s="30"/>
      <c r="H79" s="158"/>
      <c r="I79" s="82"/>
      <c r="J79" s="33"/>
      <c r="K79" s="219"/>
      <c r="L79" s="219"/>
    </row>
    <row r="80" spans="1:12" x14ac:dyDescent="0.2">
      <c r="A80" s="89" t="s">
        <v>221</v>
      </c>
      <c r="B80" s="89"/>
      <c r="C80" s="231">
        <f>+C77+1</f>
        <v>26</v>
      </c>
      <c r="D80" s="9" t="s">
        <v>8</v>
      </c>
      <c r="E80" s="5" t="s">
        <v>69</v>
      </c>
      <c r="F80" s="10" t="s">
        <v>1</v>
      </c>
      <c r="G80" s="22">
        <v>10900000</v>
      </c>
      <c r="H80" s="140"/>
      <c r="I80" s="83"/>
      <c r="J80" s="24">
        <v>1975</v>
      </c>
      <c r="K80" s="217"/>
      <c r="L80" s="217"/>
    </row>
    <row r="81" spans="1:12" x14ac:dyDescent="0.2">
      <c r="A81" s="90" t="s">
        <v>221</v>
      </c>
      <c r="B81" s="90"/>
      <c r="C81" s="232"/>
      <c r="D81" s="7" t="s">
        <v>3</v>
      </c>
      <c r="E81" s="7" t="s">
        <v>13</v>
      </c>
      <c r="F81" s="7"/>
      <c r="G81" s="26"/>
      <c r="H81" s="149"/>
      <c r="I81" s="81"/>
      <c r="J81" s="29"/>
      <c r="K81" s="218"/>
      <c r="L81" s="218"/>
    </row>
    <row r="82" spans="1:12" x14ac:dyDescent="0.2">
      <c r="A82" s="91" t="s">
        <v>221</v>
      </c>
      <c r="B82" s="91"/>
      <c r="C82" s="233"/>
      <c r="D82" s="12" t="s">
        <v>167</v>
      </c>
      <c r="E82" s="8" t="s">
        <v>51</v>
      </c>
      <c r="F82" s="6"/>
      <c r="G82" s="30"/>
      <c r="H82" s="158"/>
      <c r="I82" s="82"/>
      <c r="J82" s="33"/>
      <c r="K82" s="219"/>
      <c r="L82" s="219"/>
    </row>
    <row r="83" spans="1:12" x14ac:dyDescent="0.2">
      <c r="A83" s="89" t="s">
        <v>221</v>
      </c>
      <c r="B83" s="89"/>
      <c r="C83" s="231">
        <f>+C80+1</f>
        <v>27</v>
      </c>
      <c r="D83" s="9" t="s">
        <v>8</v>
      </c>
      <c r="E83" s="5" t="s">
        <v>70</v>
      </c>
      <c r="F83" s="10" t="s">
        <v>1</v>
      </c>
      <c r="G83" s="22">
        <v>15000000</v>
      </c>
      <c r="H83" s="140"/>
      <c r="I83" s="83"/>
      <c r="J83" s="24">
        <v>1975</v>
      </c>
      <c r="K83" s="217"/>
      <c r="L83" s="217"/>
    </row>
    <row r="84" spans="1:12" x14ac:dyDescent="0.2">
      <c r="A84" s="90" t="s">
        <v>221</v>
      </c>
      <c r="B84" s="90"/>
      <c r="C84" s="232"/>
      <c r="D84" s="7" t="s">
        <v>3</v>
      </c>
      <c r="E84" s="7" t="s">
        <v>13</v>
      </c>
      <c r="F84" s="7"/>
      <c r="G84" s="26"/>
      <c r="H84" s="149"/>
      <c r="I84" s="81"/>
      <c r="J84" s="29"/>
      <c r="K84" s="218"/>
      <c r="L84" s="218"/>
    </row>
    <row r="85" spans="1:12" x14ac:dyDescent="0.2">
      <c r="A85" s="91" t="s">
        <v>221</v>
      </c>
      <c r="B85" s="91"/>
      <c r="C85" s="233"/>
      <c r="D85" s="12" t="s">
        <v>167</v>
      </c>
      <c r="E85" s="8" t="s">
        <v>29</v>
      </c>
      <c r="F85" s="6"/>
      <c r="G85" s="30"/>
      <c r="H85" s="158"/>
      <c r="I85" s="82"/>
      <c r="J85" s="33"/>
      <c r="K85" s="219"/>
      <c r="L85" s="219"/>
    </row>
    <row r="86" spans="1:12" x14ac:dyDescent="0.2">
      <c r="A86" s="89" t="s">
        <v>221</v>
      </c>
      <c r="B86" s="89"/>
      <c r="C86" s="231">
        <f>+C83+1</f>
        <v>28</v>
      </c>
      <c r="D86" s="9" t="s">
        <v>8</v>
      </c>
      <c r="E86" s="5" t="s">
        <v>155</v>
      </c>
      <c r="F86" s="10" t="s">
        <v>1</v>
      </c>
      <c r="G86" s="22">
        <v>18000000</v>
      </c>
      <c r="H86" s="140"/>
      <c r="I86" s="83"/>
      <c r="J86" s="24">
        <v>1975</v>
      </c>
      <c r="K86" s="217"/>
      <c r="L86" s="217"/>
    </row>
    <row r="87" spans="1:12" x14ac:dyDescent="0.2">
      <c r="A87" s="90" t="s">
        <v>221</v>
      </c>
      <c r="B87" s="90"/>
      <c r="C87" s="232"/>
      <c r="D87" s="7" t="s">
        <v>3</v>
      </c>
      <c r="E87" s="7" t="s">
        <v>13</v>
      </c>
      <c r="F87" s="7"/>
      <c r="G87" s="26"/>
      <c r="H87" s="149"/>
      <c r="I87" s="81"/>
      <c r="J87" s="29"/>
      <c r="K87" s="218"/>
      <c r="L87" s="218"/>
    </row>
    <row r="88" spans="1:12" ht="25.5" x14ac:dyDescent="0.2">
      <c r="A88" s="91" t="s">
        <v>221</v>
      </c>
      <c r="B88" s="91"/>
      <c r="C88" s="233"/>
      <c r="D88" s="12" t="s">
        <v>167</v>
      </c>
      <c r="E88" s="8" t="s">
        <v>134</v>
      </c>
      <c r="F88" s="6"/>
      <c r="G88" s="30"/>
      <c r="H88" s="158"/>
      <c r="I88" s="82"/>
      <c r="J88" s="33"/>
      <c r="K88" s="219"/>
      <c r="L88" s="219"/>
    </row>
    <row r="89" spans="1:12" x14ac:dyDescent="0.2">
      <c r="A89" s="89" t="s">
        <v>221</v>
      </c>
      <c r="B89" s="89"/>
      <c r="C89" s="231">
        <f>+C86+1</f>
        <v>29</v>
      </c>
      <c r="D89" s="9" t="s">
        <v>8</v>
      </c>
      <c r="E89" s="5" t="s">
        <v>71</v>
      </c>
      <c r="F89" s="10" t="s">
        <v>1</v>
      </c>
      <c r="G89" s="22">
        <v>2000000</v>
      </c>
      <c r="H89" s="140"/>
      <c r="I89" s="83"/>
      <c r="J89" s="24">
        <v>1976</v>
      </c>
      <c r="K89" s="217"/>
      <c r="L89" s="217"/>
    </row>
    <row r="90" spans="1:12" x14ac:dyDescent="0.2">
      <c r="A90" s="90" t="s">
        <v>221</v>
      </c>
      <c r="B90" s="90"/>
      <c r="C90" s="232"/>
      <c r="D90" s="7" t="s">
        <v>3</v>
      </c>
      <c r="E90" s="7" t="s">
        <v>5</v>
      </c>
      <c r="F90" s="7"/>
      <c r="G90" s="26"/>
      <c r="H90" s="149"/>
      <c r="I90" s="81"/>
      <c r="J90" s="29"/>
      <c r="K90" s="218"/>
      <c r="L90" s="218"/>
    </row>
    <row r="91" spans="1:12" x14ac:dyDescent="0.2">
      <c r="A91" s="91" t="s">
        <v>221</v>
      </c>
      <c r="B91" s="91"/>
      <c r="C91" s="233"/>
      <c r="D91" s="12" t="s">
        <v>167</v>
      </c>
      <c r="E91" s="8" t="s">
        <v>23</v>
      </c>
      <c r="F91" s="6"/>
      <c r="G91" s="30"/>
      <c r="H91" s="158"/>
      <c r="I91" s="82"/>
      <c r="J91" s="33"/>
      <c r="K91" s="219"/>
      <c r="L91" s="219"/>
    </row>
    <row r="92" spans="1:12" x14ac:dyDescent="0.2">
      <c r="A92" s="89" t="s">
        <v>221</v>
      </c>
      <c r="B92" s="89"/>
      <c r="C92" s="231">
        <f>+C89+1</f>
        <v>30</v>
      </c>
      <c r="D92" s="9" t="s">
        <v>8</v>
      </c>
      <c r="E92" s="5" t="s">
        <v>72</v>
      </c>
      <c r="F92" s="10" t="s">
        <v>1</v>
      </c>
      <c r="G92" s="22">
        <v>1900000</v>
      </c>
      <c r="H92" s="140"/>
      <c r="I92" s="83"/>
      <c r="J92" s="24">
        <v>1976</v>
      </c>
      <c r="K92" s="217"/>
      <c r="L92" s="217"/>
    </row>
    <row r="93" spans="1:12" x14ac:dyDescent="0.2">
      <c r="A93" s="90" t="s">
        <v>221</v>
      </c>
      <c r="B93" s="90"/>
      <c r="C93" s="232"/>
      <c r="D93" s="7" t="s">
        <v>3</v>
      </c>
      <c r="E93" s="7" t="s">
        <v>5</v>
      </c>
      <c r="F93" s="7"/>
      <c r="G93" s="26"/>
      <c r="H93" s="149"/>
      <c r="I93" s="81"/>
      <c r="J93" s="29"/>
      <c r="K93" s="218"/>
      <c r="L93" s="218"/>
    </row>
    <row r="94" spans="1:12" x14ac:dyDescent="0.2">
      <c r="A94" s="91" t="s">
        <v>221</v>
      </c>
      <c r="B94" s="91"/>
      <c r="C94" s="233"/>
      <c r="D94" s="12" t="s">
        <v>167</v>
      </c>
      <c r="E94" s="8" t="s">
        <v>23</v>
      </c>
      <c r="F94" s="6"/>
      <c r="G94" s="30"/>
      <c r="H94" s="158"/>
      <c r="I94" s="82"/>
      <c r="J94" s="33"/>
      <c r="K94" s="219"/>
      <c r="L94" s="219"/>
    </row>
    <row r="95" spans="1:12" x14ac:dyDescent="0.2">
      <c r="A95" s="89" t="s">
        <v>221</v>
      </c>
      <c r="B95" s="89"/>
      <c r="C95" s="231">
        <f>+C92+1</f>
        <v>31</v>
      </c>
      <c r="D95" s="9" t="s">
        <v>8</v>
      </c>
      <c r="E95" s="5" t="s">
        <v>73</v>
      </c>
      <c r="F95" s="10" t="s">
        <v>1</v>
      </c>
      <c r="G95" s="22">
        <v>3300000</v>
      </c>
      <c r="H95" s="140"/>
      <c r="I95" s="83"/>
      <c r="J95" s="24">
        <v>1976</v>
      </c>
      <c r="K95" s="217"/>
      <c r="L95" s="217"/>
    </row>
    <row r="96" spans="1:12" x14ac:dyDescent="0.2">
      <c r="A96" s="90" t="s">
        <v>221</v>
      </c>
      <c r="B96" s="90"/>
      <c r="C96" s="232"/>
      <c r="D96" s="7" t="s">
        <v>3</v>
      </c>
      <c r="E96" s="7" t="s">
        <v>5</v>
      </c>
      <c r="F96" s="7"/>
      <c r="G96" s="26"/>
      <c r="H96" s="149"/>
      <c r="I96" s="81"/>
      <c r="J96" s="29"/>
      <c r="K96" s="218"/>
      <c r="L96" s="218"/>
    </row>
    <row r="97" spans="1:12" x14ac:dyDescent="0.2">
      <c r="A97" s="91" t="s">
        <v>221</v>
      </c>
      <c r="B97" s="91"/>
      <c r="C97" s="233"/>
      <c r="D97" s="12" t="s">
        <v>167</v>
      </c>
      <c r="E97" s="8" t="s">
        <v>29</v>
      </c>
      <c r="F97" s="6"/>
      <c r="G97" s="30"/>
      <c r="H97" s="158"/>
      <c r="I97" s="82"/>
      <c r="J97" s="33"/>
      <c r="K97" s="219"/>
      <c r="L97" s="219"/>
    </row>
    <row r="98" spans="1:12" x14ac:dyDescent="0.2">
      <c r="A98" s="89" t="s">
        <v>221</v>
      </c>
      <c r="B98" s="89"/>
      <c r="C98" s="231">
        <f>+C95+1</f>
        <v>32</v>
      </c>
      <c r="D98" s="9" t="s">
        <v>8</v>
      </c>
      <c r="E98" s="5" t="s">
        <v>74</v>
      </c>
      <c r="F98" s="10" t="s">
        <v>1</v>
      </c>
      <c r="G98" s="22">
        <v>3200000</v>
      </c>
      <c r="H98" s="140"/>
      <c r="I98" s="83"/>
      <c r="J98" s="24">
        <v>1975</v>
      </c>
      <c r="K98" s="217"/>
      <c r="L98" s="217"/>
    </row>
    <row r="99" spans="1:12" x14ac:dyDescent="0.2">
      <c r="A99" s="90" t="s">
        <v>221</v>
      </c>
      <c r="B99" s="90"/>
      <c r="C99" s="232"/>
      <c r="D99" s="7" t="s">
        <v>3</v>
      </c>
      <c r="E99" s="7" t="s">
        <v>5</v>
      </c>
      <c r="F99" s="7"/>
      <c r="G99" s="26"/>
      <c r="H99" s="149"/>
      <c r="I99" s="81"/>
      <c r="J99" s="29"/>
      <c r="K99" s="218"/>
      <c r="L99" s="218"/>
    </row>
    <row r="100" spans="1:12" x14ac:dyDescent="0.2">
      <c r="A100" s="91" t="s">
        <v>221</v>
      </c>
      <c r="B100" s="91"/>
      <c r="C100" s="233"/>
      <c r="D100" s="12" t="s">
        <v>167</v>
      </c>
      <c r="E100" s="8" t="s">
        <v>23</v>
      </c>
      <c r="F100" s="6"/>
      <c r="G100" s="30"/>
      <c r="H100" s="158"/>
      <c r="I100" s="82"/>
      <c r="J100" s="33"/>
      <c r="K100" s="219"/>
      <c r="L100" s="219"/>
    </row>
    <row r="101" spans="1:12" x14ac:dyDescent="0.2">
      <c r="A101" s="89" t="s">
        <v>221</v>
      </c>
      <c r="B101" s="89"/>
      <c r="C101" s="231">
        <f>+C98+1</f>
        <v>33</v>
      </c>
      <c r="D101" s="9" t="s">
        <v>8</v>
      </c>
      <c r="E101" s="5" t="s">
        <v>75</v>
      </c>
      <c r="F101" s="10" t="s">
        <v>1</v>
      </c>
      <c r="G101" s="22">
        <v>7500000</v>
      </c>
      <c r="H101" s="140"/>
      <c r="I101" s="83"/>
      <c r="J101" s="24">
        <v>1975</v>
      </c>
      <c r="K101" s="217"/>
      <c r="L101" s="217"/>
    </row>
    <row r="102" spans="1:12" x14ac:dyDescent="0.2">
      <c r="A102" s="90" t="s">
        <v>221</v>
      </c>
      <c r="B102" s="90"/>
      <c r="C102" s="232"/>
      <c r="D102" s="7" t="s">
        <v>3</v>
      </c>
      <c r="E102" s="7" t="s">
        <v>12</v>
      </c>
      <c r="F102" s="7"/>
      <c r="G102" s="26"/>
      <c r="H102" s="149"/>
      <c r="I102" s="81"/>
      <c r="J102" s="29"/>
      <c r="K102" s="218"/>
      <c r="L102" s="218"/>
    </row>
    <row r="103" spans="1:12" x14ac:dyDescent="0.2">
      <c r="A103" s="91" t="s">
        <v>221</v>
      </c>
      <c r="B103" s="91"/>
      <c r="C103" s="233"/>
      <c r="D103" s="12" t="s">
        <v>167</v>
      </c>
      <c r="E103" s="8" t="s">
        <v>27</v>
      </c>
      <c r="F103" s="6"/>
      <c r="G103" s="30"/>
      <c r="H103" s="158"/>
      <c r="I103" s="82"/>
      <c r="J103" s="33"/>
      <c r="K103" s="219"/>
      <c r="L103" s="219"/>
    </row>
    <row r="104" spans="1:12" x14ac:dyDescent="0.2">
      <c r="A104" s="89" t="s">
        <v>221</v>
      </c>
      <c r="B104" s="89"/>
      <c r="C104" s="231">
        <f>+C101+1</f>
        <v>34</v>
      </c>
      <c r="D104" s="9" t="s">
        <v>8</v>
      </c>
      <c r="E104" s="5" t="s">
        <v>76</v>
      </c>
      <c r="F104" s="10" t="s">
        <v>1</v>
      </c>
      <c r="G104" s="22">
        <v>800000</v>
      </c>
      <c r="H104" s="140"/>
      <c r="I104" s="83"/>
      <c r="J104" s="24">
        <v>1975</v>
      </c>
      <c r="K104" s="217"/>
      <c r="L104" s="217"/>
    </row>
    <row r="105" spans="1:12" x14ac:dyDescent="0.2">
      <c r="A105" s="90" t="s">
        <v>221</v>
      </c>
      <c r="B105" s="90"/>
      <c r="C105" s="232"/>
      <c r="D105" s="7" t="s">
        <v>3</v>
      </c>
      <c r="E105" s="7" t="s">
        <v>12</v>
      </c>
      <c r="F105" s="7"/>
      <c r="G105" s="26"/>
      <c r="H105" s="149"/>
      <c r="I105" s="81"/>
      <c r="J105" s="29"/>
      <c r="K105" s="218"/>
      <c r="L105" s="218"/>
    </row>
    <row r="106" spans="1:12" x14ac:dyDescent="0.2">
      <c r="A106" s="91" t="s">
        <v>221</v>
      </c>
      <c r="B106" s="91"/>
      <c r="C106" s="233"/>
      <c r="D106" s="12" t="s">
        <v>167</v>
      </c>
      <c r="E106" s="8" t="s">
        <v>120</v>
      </c>
      <c r="F106" s="6"/>
      <c r="G106" s="30"/>
      <c r="H106" s="158"/>
      <c r="I106" s="82"/>
      <c r="J106" s="33"/>
      <c r="K106" s="219"/>
      <c r="L106" s="219"/>
    </row>
    <row r="107" spans="1:12" x14ac:dyDescent="0.2">
      <c r="A107" s="89" t="s">
        <v>221</v>
      </c>
      <c r="B107" s="89"/>
      <c r="C107" s="231">
        <f>+C104+1</f>
        <v>35</v>
      </c>
      <c r="D107" s="9" t="s">
        <v>8</v>
      </c>
      <c r="E107" s="5" t="s">
        <v>77</v>
      </c>
      <c r="F107" s="10" t="s">
        <v>1</v>
      </c>
      <c r="G107" s="22">
        <v>15800000</v>
      </c>
      <c r="H107" s="140"/>
      <c r="I107" s="83"/>
      <c r="J107" s="24">
        <v>1983</v>
      </c>
      <c r="K107" s="217"/>
      <c r="L107" s="217"/>
    </row>
    <row r="108" spans="1:12" x14ac:dyDescent="0.2">
      <c r="A108" s="90" t="s">
        <v>221</v>
      </c>
      <c r="B108" s="90"/>
      <c r="C108" s="232"/>
      <c r="D108" s="7" t="s">
        <v>3</v>
      </c>
      <c r="E108" s="7" t="s">
        <v>13</v>
      </c>
      <c r="F108" s="7"/>
      <c r="G108" s="26"/>
      <c r="H108" s="149"/>
      <c r="I108" s="81"/>
      <c r="J108" s="29"/>
      <c r="K108" s="218"/>
      <c r="L108" s="218"/>
    </row>
    <row r="109" spans="1:12" ht="25.5" x14ac:dyDescent="0.2">
      <c r="A109" s="91" t="s">
        <v>221</v>
      </c>
      <c r="B109" s="91"/>
      <c r="C109" s="233"/>
      <c r="D109" s="12" t="s">
        <v>167</v>
      </c>
      <c r="E109" s="8" t="s">
        <v>135</v>
      </c>
      <c r="F109" s="6"/>
      <c r="G109" s="30"/>
      <c r="H109" s="158"/>
      <c r="I109" s="82"/>
      <c r="J109" s="33"/>
      <c r="K109" s="219"/>
      <c r="L109" s="219"/>
    </row>
    <row r="110" spans="1:12" x14ac:dyDescent="0.2">
      <c r="A110" s="89" t="s">
        <v>221</v>
      </c>
      <c r="B110" s="89"/>
      <c r="C110" s="231">
        <f>+C107+1</f>
        <v>36</v>
      </c>
      <c r="D110" s="9" t="s">
        <v>8</v>
      </c>
      <c r="E110" s="5" t="s">
        <v>78</v>
      </c>
      <c r="F110" s="10" t="s">
        <v>1</v>
      </c>
      <c r="G110" s="22">
        <v>6800000</v>
      </c>
      <c r="H110" s="140"/>
      <c r="I110" s="83"/>
      <c r="J110" s="24">
        <v>1978</v>
      </c>
      <c r="K110" s="217"/>
      <c r="L110" s="217"/>
    </row>
    <row r="111" spans="1:12" x14ac:dyDescent="0.2">
      <c r="A111" s="90" t="s">
        <v>221</v>
      </c>
      <c r="B111" s="90"/>
      <c r="C111" s="232"/>
      <c r="D111" s="7" t="s">
        <v>3</v>
      </c>
      <c r="E111" s="7" t="s">
        <v>12</v>
      </c>
      <c r="F111" s="7"/>
      <c r="G111" s="26"/>
      <c r="H111" s="149"/>
      <c r="I111" s="81"/>
      <c r="J111" s="29"/>
      <c r="K111" s="218"/>
      <c r="L111" s="218"/>
    </row>
    <row r="112" spans="1:12" x14ac:dyDescent="0.2">
      <c r="A112" s="91" t="s">
        <v>221</v>
      </c>
      <c r="B112" s="91"/>
      <c r="C112" s="233"/>
      <c r="D112" s="12" t="s">
        <v>167</v>
      </c>
      <c r="E112" s="8" t="s">
        <v>19</v>
      </c>
      <c r="F112" s="6"/>
      <c r="G112" s="30"/>
      <c r="H112" s="158"/>
      <c r="I112" s="82"/>
      <c r="J112" s="33"/>
      <c r="K112" s="219"/>
      <c r="L112" s="219"/>
    </row>
    <row r="113" spans="1:12" x14ac:dyDescent="0.2">
      <c r="A113" s="89" t="s">
        <v>221</v>
      </c>
      <c r="B113" s="89"/>
      <c r="C113" s="231">
        <f>+C110+1</f>
        <v>37</v>
      </c>
      <c r="D113" s="9" t="s">
        <v>8</v>
      </c>
      <c r="E113" s="5" t="s">
        <v>156</v>
      </c>
      <c r="F113" s="10" t="s">
        <v>1</v>
      </c>
      <c r="G113" s="22">
        <v>8800000</v>
      </c>
      <c r="H113" s="140"/>
      <c r="I113" s="83"/>
      <c r="J113" s="24">
        <v>2000</v>
      </c>
      <c r="K113" s="217"/>
      <c r="L113" s="217"/>
    </row>
    <row r="114" spans="1:12" x14ac:dyDescent="0.2">
      <c r="A114" s="90" t="s">
        <v>221</v>
      </c>
      <c r="B114" s="90"/>
      <c r="C114" s="232"/>
      <c r="D114" s="7" t="s">
        <v>3</v>
      </c>
      <c r="E114" s="7" t="s">
        <v>12</v>
      </c>
      <c r="F114" s="7"/>
      <c r="G114" s="26"/>
      <c r="H114" s="149"/>
      <c r="I114" s="81"/>
      <c r="J114" s="29"/>
      <c r="K114" s="218"/>
      <c r="L114" s="218"/>
    </row>
    <row r="115" spans="1:12" x14ac:dyDescent="0.2">
      <c r="A115" s="91" t="s">
        <v>221</v>
      </c>
      <c r="B115" s="91"/>
      <c r="C115" s="233"/>
      <c r="D115" s="12" t="s">
        <v>167</v>
      </c>
      <c r="E115" s="8" t="s">
        <v>121</v>
      </c>
      <c r="F115" s="6"/>
      <c r="G115" s="30"/>
      <c r="H115" s="158"/>
      <c r="I115" s="82"/>
      <c r="J115" s="33"/>
      <c r="K115" s="219"/>
      <c r="L115" s="219"/>
    </row>
    <row r="116" spans="1:12" x14ac:dyDescent="0.2">
      <c r="A116" s="89" t="s">
        <v>221</v>
      </c>
      <c r="B116" s="89"/>
      <c r="C116" s="231">
        <f>+C113+1</f>
        <v>38</v>
      </c>
      <c r="D116" s="9" t="s">
        <v>8</v>
      </c>
      <c r="E116" s="5" t="s">
        <v>153</v>
      </c>
      <c r="F116" s="10" t="s">
        <v>1</v>
      </c>
      <c r="G116" s="22">
        <v>3200000</v>
      </c>
      <c r="H116" s="140"/>
      <c r="I116" s="83"/>
      <c r="J116" s="24">
        <v>1986</v>
      </c>
      <c r="K116" s="217"/>
      <c r="L116" s="217"/>
    </row>
    <row r="117" spans="1:12" x14ac:dyDescent="0.2">
      <c r="A117" s="90" t="s">
        <v>221</v>
      </c>
      <c r="B117" s="90"/>
      <c r="C117" s="232"/>
      <c r="D117" s="7" t="s">
        <v>3</v>
      </c>
      <c r="E117" s="7" t="s">
        <v>5</v>
      </c>
      <c r="F117" s="7"/>
      <c r="G117" s="26"/>
      <c r="H117" s="149"/>
      <c r="I117" s="81"/>
      <c r="J117" s="29"/>
      <c r="K117" s="218"/>
      <c r="L117" s="218"/>
    </row>
    <row r="118" spans="1:12" x14ac:dyDescent="0.2">
      <c r="A118" s="91" t="s">
        <v>221</v>
      </c>
      <c r="B118" s="91"/>
      <c r="C118" s="233"/>
      <c r="D118" s="12" t="s">
        <v>167</v>
      </c>
      <c r="E118" s="8" t="s">
        <v>121</v>
      </c>
      <c r="F118" s="6"/>
      <c r="G118" s="30"/>
      <c r="H118" s="158"/>
      <c r="I118" s="82"/>
      <c r="J118" s="33"/>
      <c r="K118" s="219"/>
      <c r="L118" s="219"/>
    </row>
    <row r="119" spans="1:12" x14ac:dyDescent="0.2">
      <c r="A119" s="89" t="s">
        <v>221</v>
      </c>
      <c r="B119" s="89"/>
      <c r="C119" s="231">
        <f>+C116+1</f>
        <v>39</v>
      </c>
      <c r="D119" s="9" t="s">
        <v>8</v>
      </c>
      <c r="E119" s="5" t="s">
        <v>28</v>
      </c>
      <c r="F119" s="10" t="s">
        <v>1</v>
      </c>
      <c r="G119" s="22">
        <v>100000000</v>
      </c>
      <c r="H119" s="140"/>
      <c r="I119" s="83"/>
      <c r="J119" s="24">
        <v>1986</v>
      </c>
      <c r="K119" s="217"/>
      <c r="L119" s="217"/>
    </row>
    <row r="120" spans="1:12" x14ac:dyDescent="0.2">
      <c r="A120" s="90" t="s">
        <v>221</v>
      </c>
      <c r="B120" s="90"/>
      <c r="C120" s="232"/>
      <c r="D120" s="7" t="s">
        <v>3</v>
      </c>
      <c r="E120" s="7" t="s">
        <v>13</v>
      </c>
      <c r="F120" s="7"/>
      <c r="G120" s="26"/>
      <c r="H120" s="149"/>
      <c r="I120" s="81"/>
      <c r="J120" s="29"/>
      <c r="K120" s="218"/>
      <c r="L120" s="218"/>
    </row>
    <row r="121" spans="1:12" ht="25.5" customHeight="1" x14ac:dyDescent="0.2">
      <c r="A121" s="91" t="s">
        <v>221</v>
      </c>
      <c r="B121" s="91"/>
      <c r="C121" s="233"/>
      <c r="D121" s="12" t="s">
        <v>167</v>
      </c>
      <c r="E121" s="8" t="s">
        <v>214</v>
      </c>
      <c r="F121" s="6"/>
      <c r="G121" s="30"/>
      <c r="H121" s="158"/>
      <c r="I121" s="82"/>
      <c r="J121" s="33"/>
      <c r="K121" s="219"/>
      <c r="L121" s="219"/>
    </row>
    <row r="122" spans="1:12" x14ac:dyDescent="0.2">
      <c r="A122" s="89" t="s">
        <v>221</v>
      </c>
      <c r="B122" s="89"/>
      <c r="C122" s="231">
        <f>+C119+1</f>
        <v>40</v>
      </c>
      <c r="D122" s="9" t="s">
        <v>10</v>
      </c>
      <c r="E122" s="5" t="s">
        <v>174</v>
      </c>
      <c r="F122" s="10" t="s">
        <v>1</v>
      </c>
      <c r="G122" s="22">
        <v>2200000</v>
      </c>
      <c r="H122" s="140"/>
      <c r="I122" s="83"/>
      <c r="J122" s="24">
        <v>1958</v>
      </c>
      <c r="K122" s="217">
        <f>+G122</f>
        <v>2200000</v>
      </c>
      <c r="L122" s="217"/>
    </row>
    <row r="123" spans="1:12" x14ac:dyDescent="0.2">
      <c r="A123" s="90" t="s">
        <v>221</v>
      </c>
      <c r="B123" s="90"/>
      <c r="C123" s="232"/>
      <c r="D123" s="7" t="s">
        <v>3</v>
      </c>
      <c r="E123" s="7" t="s">
        <v>5</v>
      </c>
      <c r="F123" s="7"/>
      <c r="G123" s="26"/>
      <c r="H123" s="149"/>
      <c r="I123" s="81"/>
      <c r="J123" s="29"/>
      <c r="K123" s="218"/>
      <c r="L123" s="218"/>
    </row>
    <row r="124" spans="1:12" ht="25.5" x14ac:dyDescent="0.2">
      <c r="A124" s="90" t="s">
        <v>221</v>
      </c>
      <c r="B124" s="90"/>
      <c r="C124" s="232"/>
      <c r="D124" s="25" t="s">
        <v>167</v>
      </c>
      <c r="E124" s="41" t="s">
        <v>33</v>
      </c>
      <c r="F124" s="7"/>
      <c r="G124" s="26"/>
      <c r="H124" s="149"/>
      <c r="I124" s="81"/>
      <c r="J124" s="29"/>
      <c r="K124" s="218"/>
      <c r="L124" s="218"/>
    </row>
    <row r="125" spans="1:12" x14ac:dyDescent="0.2">
      <c r="A125" s="91" t="s">
        <v>221</v>
      </c>
      <c r="B125" s="91"/>
      <c r="C125" s="233"/>
      <c r="D125" s="12" t="s">
        <v>198</v>
      </c>
      <c r="E125" s="8" t="s">
        <v>200</v>
      </c>
      <c r="F125" s="6"/>
      <c r="G125" s="30"/>
      <c r="H125" s="158"/>
      <c r="I125" s="82"/>
      <c r="J125" s="33"/>
      <c r="K125" s="219"/>
      <c r="L125" s="219"/>
    </row>
    <row r="126" spans="1:12" x14ac:dyDescent="0.2">
      <c r="A126" s="89" t="s">
        <v>221</v>
      </c>
      <c r="B126" s="89"/>
      <c r="C126" s="231">
        <f>+C122+1</f>
        <v>41</v>
      </c>
      <c r="D126" s="9" t="s">
        <v>10</v>
      </c>
      <c r="E126" s="5" t="s">
        <v>34</v>
      </c>
      <c r="F126" s="10" t="s">
        <v>1</v>
      </c>
      <c r="G126" s="22">
        <v>2700000</v>
      </c>
      <c r="H126" s="140"/>
      <c r="I126" s="83"/>
      <c r="J126" s="24">
        <v>1959</v>
      </c>
      <c r="K126" s="217">
        <f>+G126</f>
        <v>2700000</v>
      </c>
      <c r="L126" s="217"/>
    </row>
    <row r="127" spans="1:12" x14ac:dyDescent="0.2">
      <c r="A127" s="90" t="s">
        <v>221</v>
      </c>
      <c r="B127" s="90"/>
      <c r="C127" s="232"/>
      <c r="D127" s="7" t="s">
        <v>3</v>
      </c>
      <c r="E127" s="7" t="s">
        <v>5</v>
      </c>
      <c r="F127" s="7"/>
      <c r="G127" s="26"/>
      <c r="H127" s="149"/>
      <c r="I127" s="81"/>
      <c r="J127" s="29"/>
      <c r="K127" s="218"/>
      <c r="L127" s="218"/>
    </row>
    <row r="128" spans="1:12" x14ac:dyDescent="0.2">
      <c r="A128" s="91" t="s">
        <v>221</v>
      </c>
      <c r="B128" s="91"/>
      <c r="C128" s="233"/>
      <c r="D128" s="12" t="s">
        <v>167</v>
      </c>
      <c r="E128" s="8" t="s">
        <v>21</v>
      </c>
      <c r="F128" s="6"/>
      <c r="G128" s="30"/>
      <c r="H128" s="158"/>
      <c r="I128" s="82"/>
      <c r="J128" s="33"/>
      <c r="K128" s="219"/>
      <c r="L128" s="219"/>
    </row>
    <row r="129" spans="1:12" x14ac:dyDescent="0.2">
      <c r="A129" s="89" t="s">
        <v>221</v>
      </c>
      <c r="B129" s="89"/>
      <c r="C129" s="231">
        <f>+C126+1</f>
        <v>42</v>
      </c>
      <c r="D129" s="9" t="s">
        <v>10</v>
      </c>
      <c r="E129" s="5" t="s">
        <v>157</v>
      </c>
      <c r="F129" s="10" t="s">
        <v>1</v>
      </c>
      <c r="G129" s="22">
        <v>22300000</v>
      </c>
      <c r="H129" s="140"/>
      <c r="I129" s="83"/>
      <c r="J129" s="24">
        <v>1984</v>
      </c>
      <c r="K129" s="217"/>
      <c r="L129" s="217"/>
    </row>
    <row r="130" spans="1:12" x14ac:dyDescent="0.2">
      <c r="A130" s="90" t="s">
        <v>221</v>
      </c>
      <c r="B130" s="90"/>
      <c r="C130" s="232"/>
      <c r="D130" s="7" t="s">
        <v>3</v>
      </c>
      <c r="E130" s="7" t="s">
        <v>12</v>
      </c>
      <c r="F130" s="7"/>
      <c r="G130" s="26"/>
      <c r="H130" s="149"/>
      <c r="I130" s="81"/>
      <c r="J130" s="29"/>
      <c r="K130" s="218"/>
      <c r="L130" s="218"/>
    </row>
    <row r="131" spans="1:12" x14ac:dyDescent="0.2">
      <c r="A131" s="91" t="s">
        <v>221</v>
      </c>
      <c r="B131" s="91"/>
      <c r="C131" s="233"/>
      <c r="D131" s="12" t="s">
        <v>167</v>
      </c>
      <c r="E131" s="8" t="s">
        <v>27</v>
      </c>
      <c r="F131" s="6"/>
      <c r="G131" s="30"/>
      <c r="H131" s="158"/>
      <c r="I131" s="82"/>
      <c r="J131" s="33"/>
      <c r="K131" s="219"/>
      <c r="L131" s="219"/>
    </row>
    <row r="132" spans="1:12" x14ac:dyDescent="0.2">
      <c r="A132" s="89" t="s">
        <v>221</v>
      </c>
      <c r="B132" s="89"/>
      <c r="C132" s="231">
        <f>+C129+1</f>
        <v>43</v>
      </c>
      <c r="D132" s="9" t="s">
        <v>10</v>
      </c>
      <c r="E132" s="5" t="s">
        <v>158</v>
      </c>
      <c r="F132" s="10" t="s">
        <v>1</v>
      </c>
      <c r="G132" s="22">
        <v>16800000</v>
      </c>
      <c r="H132" s="140"/>
      <c r="I132" s="83"/>
      <c r="J132" s="24">
        <v>1984</v>
      </c>
      <c r="K132" s="217"/>
      <c r="L132" s="217"/>
    </row>
    <row r="133" spans="1:12" x14ac:dyDescent="0.2">
      <c r="A133" s="90" t="s">
        <v>221</v>
      </c>
      <c r="B133" s="90"/>
      <c r="C133" s="232"/>
      <c r="D133" s="7" t="s">
        <v>3</v>
      </c>
      <c r="E133" s="7" t="s">
        <v>12</v>
      </c>
      <c r="F133" s="7"/>
      <c r="G133" s="26"/>
      <c r="H133" s="149"/>
      <c r="I133" s="81"/>
      <c r="J133" s="29"/>
      <c r="K133" s="218"/>
      <c r="L133" s="218"/>
    </row>
    <row r="134" spans="1:12" x14ac:dyDescent="0.2">
      <c r="A134" s="91" t="s">
        <v>221</v>
      </c>
      <c r="B134" s="91"/>
      <c r="C134" s="233"/>
      <c r="D134" s="12" t="s">
        <v>167</v>
      </c>
      <c r="E134" s="8" t="s">
        <v>27</v>
      </c>
      <c r="F134" s="6"/>
      <c r="G134" s="30"/>
      <c r="H134" s="158"/>
      <c r="I134" s="82"/>
      <c r="J134" s="33"/>
      <c r="K134" s="219"/>
      <c r="L134" s="219"/>
    </row>
    <row r="135" spans="1:12" x14ac:dyDescent="0.2">
      <c r="A135" s="89" t="s">
        <v>221</v>
      </c>
      <c r="B135" s="89"/>
      <c r="C135" s="231">
        <f>+C132+1</f>
        <v>44</v>
      </c>
      <c r="D135" s="9" t="s">
        <v>10</v>
      </c>
      <c r="E135" s="5" t="s">
        <v>99</v>
      </c>
      <c r="F135" s="10" t="s">
        <v>1</v>
      </c>
      <c r="G135" s="22">
        <v>1900000</v>
      </c>
      <c r="H135" s="140"/>
      <c r="I135" s="83"/>
      <c r="J135" s="24">
        <v>1960</v>
      </c>
      <c r="K135" s="217"/>
      <c r="L135" s="217"/>
    </row>
    <row r="136" spans="1:12" x14ac:dyDescent="0.2">
      <c r="A136" s="90" t="s">
        <v>221</v>
      </c>
      <c r="B136" s="90"/>
      <c r="C136" s="232"/>
      <c r="D136" s="7" t="s">
        <v>3</v>
      </c>
      <c r="E136" s="7" t="s">
        <v>12</v>
      </c>
      <c r="F136" s="7"/>
      <c r="G136" s="26"/>
      <c r="H136" s="149"/>
      <c r="I136" s="81"/>
      <c r="J136" s="29"/>
      <c r="K136" s="218"/>
      <c r="L136" s="218"/>
    </row>
    <row r="137" spans="1:12" ht="25.5" x14ac:dyDescent="0.2">
      <c r="A137" s="90" t="s">
        <v>221</v>
      </c>
      <c r="B137" s="90"/>
      <c r="C137" s="232"/>
      <c r="D137" s="25" t="s">
        <v>167</v>
      </c>
      <c r="E137" s="41" t="s">
        <v>100</v>
      </c>
      <c r="F137" s="7"/>
      <c r="G137" s="26"/>
      <c r="H137" s="149"/>
      <c r="I137" s="81"/>
      <c r="J137" s="29"/>
      <c r="K137" s="218"/>
      <c r="L137" s="218"/>
    </row>
    <row r="138" spans="1:12" x14ac:dyDescent="0.2">
      <c r="A138" s="91" t="s">
        <v>221</v>
      </c>
      <c r="B138" s="91"/>
      <c r="C138" s="233"/>
      <c r="D138" s="12" t="s">
        <v>198</v>
      </c>
      <c r="E138" s="8" t="s">
        <v>200</v>
      </c>
      <c r="F138" s="6"/>
      <c r="G138" s="30"/>
      <c r="H138" s="158"/>
      <c r="I138" s="82"/>
      <c r="J138" s="33"/>
      <c r="K138" s="219"/>
      <c r="L138" s="219"/>
    </row>
    <row r="139" spans="1:12" x14ac:dyDescent="0.2">
      <c r="A139" s="89" t="s">
        <v>221</v>
      </c>
      <c r="B139" s="89"/>
      <c r="C139" s="231">
        <f>+C135+1</f>
        <v>45</v>
      </c>
      <c r="D139" s="9" t="s">
        <v>10</v>
      </c>
      <c r="E139" s="5" t="s">
        <v>176</v>
      </c>
      <c r="F139" s="10" t="s">
        <v>1</v>
      </c>
      <c r="G139" s="22">
        <v>14000000</v>
      </c>
      <c r="H139" s="140"/>
      <c r="I139" s="83"/>
      <c r="J139" s="24">
        <v>1958</v>
      </c>
      <c r="K139" s="217">
        <f>+G139</f>
        <v>14000000</v>
      </c>
      <c r="L139" s="217"/>
    </row>
    <row r="140" spans="1:12" x14ac:dyDescent="0.2">
      <c r="A140" s="90" t="s">
        <v>221</v>
      </c>
      <c r="B140" s="90"/>
      <c r="C140" s="232"/>
      <c r="D140" s="7" t="s">
        <v>3</v>
      </c>
      <c r="E140" s="7" t="s">
        <v>5</v>
      </c>
      <c r="F140" s="7"/>
      <c r="G140" s="26"/>
      <c r="H140" s="149"/>
      <c r="I140" s="81"/>
      <c r="J140" s="29"/>
      <c r="K140" s="218"/>
      <c r="L140" s="218"/>
    </row>
    <row r="141" spans="1:12" x14ac:dyDescent="0.2">
      <c r="A141" s="91" t="s">
        <v>221</v>
      </c>
      <c r="B141" s="91"/>
      <c r="C141" s="233"/>
      <c r="D141" s="12" t="s">
        <v>167</v>
      </c>
      <c r="E141" s="8" t="s">
        <v>124</v>
      </c>
      <c r="F141" s="6"/>
      <c r="G141" s="30"/>
      <c r="H141" s="158"/>
      <c r="I141" s="82"/>
      <c r="J141" s="33"/>
      <c r="K141" s="219"/>
      <c r="L141" s="219"/>
    </row>
    <row r="142" spans="1:12" x14ac:dyDescent="0.2">
      <c r="A142" s="89" t="s">
        <v>221</v>
      </c>
      <c r="B142" s="89"/>
      <c r="C142" s="231">
        <f>+C139+1</f>
        <v>46</v>
      </c>
      <c r="D142" s="9" t="s">
        <v>10</v>
      </c>
      <c r="E142" s="5" t="s">
        <v>159</v>
      </c>
      <c r="F142" s="10" t="s">
        <v>1</v>
      </c>
      <c r="G142" s="22">
        <v>10400000</v>
      </c>
      <c r="H142" s="140"/>
      <c r="I142" s="83"/>
      <c r="J142" s="24">
        <v>1961</v>
      </c>
      <c r="K142" s="217"/>
      <c r="L142" s="217">
        <f>+G142</f>
        <v>10400000</v>
      </c>
    </row>
    <row r="143" spans="1:12" x14ac:dyDescent="0.2">
      <c r="A143" s="90" t="s">
        <v>221</v>
      </c>
      <c r="B143" s="90"/>
      <c r="C143" s="232"/>
      <c r="D143" s="7" t="s">
        <v>3</v>
      </c>
      <c r="E143" s="7" t="s">
        <v>5</v>
      </c>
      <c r="F143" s="7"/>
      <c r="G143" s="26"/>
      <c r="H143" s="149"/>
      <c r="I143" s="81"/>
      <c r="J143" s="29"/>
      <c r="K143" s="218"/>
      <c r="L143" s="218"/>
    </row>
    <row r="144" spans="1:12" x14ac:dyDescent="0.2">
      <c r="A144" s="91" t="s">
        <v>221</v>
      </c>
      <c r="B144" s="91"/>
      <c r="C144" s="233"/>
      <c r="D144" s="12" t="s">
        <v>167</v>
      </c>
      <c r="E144" s="8" t="s">
        <v>30</v>
      </c>
      <c r="F144" s="6"/>
      <c r="G144" s="30"/>
      <c r="H144" s="158"/>
      <c r="I144" s="82"/>
      <c r="J144" s="33"/>
      <c r="K144" s="219"/>
      <c r="L144" s="219"/>
    </row>
    <row r="145" spans="1:12" x14ac:dyDescent="0.2">
      <c r="A145" s="89" t="s">
        <v>221</v>
      </c>
      <c r="B145" s="89"/>
      <c r="C145" s="231">
        <f>+C142+1</f>
        <v>47</v>
      </c>
      <c r="D145" s="9" t="s">
        <v>10</v>
      </c>
      <c r="E145" s="5" t="s">
        <v>240</v>
      </c>
      <c r="F145" s="10" t="s">
        <v>1</v>
      </c>
      <c r="G145" s="22">
        <v>200000</v>
      </c>
      <c r="H145" s="140"/>
      <c r="I145" s="83"/>
      <c r="J145" s="24">
        <v>1961</v>
      </c>
      <c r="K145" s="1"/>
      <c r="L145" s="1"/>
    </row>
    <row r="146" spans="1:12" x14ac:dyDescent="0.2">
      <c r="A146" s="90" t="s">
        <v>221</v>
      </c>
      <c r="B146" s="90"/>
      <c r="C146" s="232"/>
      <c r="D146" s="7" t="s">
        <v>3</v>
      </c>
      <c r="E146" s="7" t="s">
        <v>5</v>
      </c>
      <c r="F146" s="7"/>
      <c r="G146" s="26"/>
      <c r="H146" s="149"/>
      <c r="I146" s="81"/>
      <c r="J146" s="29"/>
      <c r="K146" s="1"/>
      <c r="L146" s="1"/>
    </row>
    <row r="147" spans="1:12" x14ac:dyDescent="0.2">
      <c r="A147" s="91" t="s">
        <v>221</v>
      </c>
      <c r="B147" s="91"/>
      <c r="C147" s="233"/>
      <c r="D147" s="12" t="s">
        <v>167</v>
      </c>
      <c r="E147" s="8" t="s">
        <v>29</v>
      </c>
      <c r="F147" s="6"/>
      <c r="G147" s="30"/>
      <c r="H147" s="158"/>
      <c r="I147" s="82"/>
      <c r="J147" s="33"/>
      <c r="K147" s="1"/>
      <c r="L147" s="1"/>
    </row>
    <row r="148" spans="1:12" x14ac:dyDescent="0.2">
      <c r="A148" s="89" t="s">
        <v>221</v>
      </c>
      <c r="B148" s="89"/>
      <c r="C148" s="231">
        <f>+C145+1</f>
        <v>48</v>
      </c>
      <c r="D148" s="9" t="s">
        <v>10</v>
      </c>
      <c r="E148" s="5" t="s">
        <v>84</v>
      </c>
      <c r="F148" s="10" t="s">
        <v>1</v>
      </c>
      <c r="G148" s="22">
        <v>22500000</v>
      </c>
      <c r="H148" s="140"/>
      <c r="I148" s="83"/>
      <c r="J148" s="24">
        <v>1961</v>
      </c>
      <c r="K148" s="217"/>
      <c r="L148" s="217">
        <f>+G148</f>
        <v>22500000</v>
      </c>
    </row>
    <row r="149" spans="1:12" x14ac:dyDescent="0.2">
      <c r="A149" s="90" t="s">
        <v>221</v>
      </c>
      <c r="B149" s="90"/>
      <c r="C149" s="232"/>
      <c r="D149" s="7" t="s">
        <v>3</v>
      </c>
      <c r="E149" s="7" t="s">
        <v>5</v>
      </c>
      <c r="F149" s="7"/>
      <c r="G149" s="26"/>
      <c r="H149" s="149"/>
      <c r="I149" s="81"/>
      <c r="J149" s="29"/>
      <c r="K149" s="218"/>
      <c r="L149" s="218"/>
    </row>
    <row r="150" spans="1:12" ht="12.75" customHeight="1" x14ac:dyDescent="0.2">
      <c r="A150" s="91" t="s">
        <v>221</v>
      </c>
      <c r="B150" s="91"/>
      <c r="C150" s="233"/>
      <c r="D150" s="12" t="s">
        <v>167</v>
      </c>
      <c r="E150" s="8" t="s">
        <v>123</v>
      </c>
      <c r="F150" s="6"/>
      <c r="G150" s="30"/>
      <c r="H150" s="158"/>
      <c r="I150" s="82"/>
      <c r="J150" s="33"/>
      <c r="K150" s="219"/>
      <c r="L150" s="219"/>
    </row>
    <row r="151" spans="1:12" x14ac:dyDescent="0.2">
      <c r="A151" s="89" t="s">
        <v>221</v>
      </c>
      <c r="B151" s="89"/>
      <c r="C151" s="231">
        <f>+C148+1</f>
        <v>49</v>
      </c>
      <c r="D151" s="9" t="s">
        <v>10</v>
      </c>
      <c r="E151" s="5" t="s">
        <v>160</v>
      </c>
      <c r="F151" s="10" t="s">
        <v>1</v>
      </c>
      <c r="G151" s="22">
        <v>10700000</v>
      </c>
      <c r="H151" s="140"/>
      <c r="I151" s="83"/>
      <c r="J151" s="24">
        <v>1961</v>
      </c>
      <c r="K151" s="217"/>
      <c r="L151" s="217">
        <f>+G151</f>
        <v>10700000</v>
      </c>
    </row>
    <row r="152" spans="1:12" x14ac:dyDescent="0.2">
      <c r="A152" s="90" t="s">
        <v>221</v>
      </c>
      <c r="B152" s="90"/>
      <c r="C152" s="232"/>
      <c r="D152" s="7" t="s">
        <v>3</v>
      </c>
      <c r="E152" s="7" t="s">
        <v>5</v>
      </c>
      <c r="F152" s="7"/>
      <c r="G152" s="26"/>
      <c r="H152" s="149"/>
      <c r="I152" s="81"/>
      <c r="J152" s="29"/>
      <c r="K152" s="218"/>
      <c r="L152" s="218"/>
    </row>
    <row r="153" spans="1:12" x14ac:dyDescent="0.2">
      <c r="A153" s="91" t="s">
        <v>221</v>
      </c>
      <c r="B153" s="91"/>
      <c r="C153" s="233"/>
      <c r="D153" s="12" t="s">
        <v>167</v>
      </c>
      <c r="E153" s="8" t="s">
        <v>30</v>
      </c>
      <c r="F153" s="6"/>
      <c r="G153" s="30"/>
      <c r="H153" s="158"/>
      <c r="I153" s="82"/>
      <c r="J153" s="33"/>
      <c r="K153" s="219"/>
      <c r="L153" s="219"/>
    </row>
    <row r="154" spans="1:12" x14ac:dyDescent="0.2">
      <c r="A154" s="89" t="s">
        <v>221</v>
      </c>
      <c r="B154" s="89"/>
      <c r="C154" s="231">
        <f>+C151+1</f>
        <v>50</v>
      </c>
      <c r="D154" s="9" t="s">
        <v>10</v>
      </c>
      <c r="E154" s="5" t="s">
        <v>141</v>
      </c>
      <c r="F154" s="10" t="s">
        <v>1</v>
      </c>
      <c r="G154" s="22">
        <v>6500000</v>
      </c>
      <c r="H154" s="140"/>
      <c r="I154" s="83"/>
      <c r="J154" s="24">
        <v>1962</v>
      </c>
      <c r="K154" s="217">
        <f>+G154</f>
        <v>6500000</v>
      </c>
      <c r="L154" s="217"/>
    </row>
    <row r="155" spans="1:12" x14ac:dyDescent="0.2">
      <c r="A155" s="90" t="s">
        <v>221</v>
      </c>
      <c r="B155" s="90"/>
      <c r="C155" s="232"/>
      <c r="D155" s="7" t="s">
        <v>3</v>
      </c>
      <c r="E155" s="7" t="s">
        <v>5</v>
      </c>
      <c r="F155" s="7"/>
      <c r="G155" s="26"/>
      <c r="H155" s="149"/>
      <c r="I155" s="81"/>
      <c r="J155" s="29"/>
      <c r="K155" s="218"/>
      <c r="L155" s="218"/>
    </row>
    <row r="156" spans="1:12" x14ac:dyDescent="0.2">
      <c r="A156" s="91" t="s">
        <v>221</v>
      </c>
      <c r="B156" s="91"/>
      <c r="C156" s="233"/>
      <c r="D156" s="12" t="s">
        <v>167</v>
      </c>
      <c r="E156" s="8" t="s">
        <v>51</v>
      </c>
      <c r="F156" s="6"/>
      <c r="G156" s="30"/>
      <c r="H156" s="158"/>
      <c r="I156" s="82"/>
      <c r="J156" s="33"/>
      <c r="K156" s="219"/>
      <c r="L156" s="219"/>
    </row>
    <row r="157" spans="1:12" x14ac:dyDescent="0.2">
      <c r="A157" s="89" t="s">
        <v>221</v>
      </c>
      <c r="B157" s="89"/>
      <c r="C157" s="231">
        <f>+C154+1</f>
        <v>51</v>
      </c>
      <c r="D157" s="9" t="s">
        <v>10</v>
      </c>
      <c r="E157" s="5" t="s">
        <v>177</v>
      </c>
      <c r="F157" s="10" t="s">
        <v>1</v>
      </c>
      <c r="G157" s="22">
        <v>11700000</v>
      </c>
      <c r="H157" s="140"/>
      <c r="I157" s="83"/>
      <c r="J157" s="24">
        <v>1962</v>
      </c>
      <c r="K157" s="217"/>
      <c r="L157" s="217">
        <f>+G157</f>
        <v>11700000</v>
      </c>
    </row>
    <row r="158" spans="1:12" x14ac:dyDescent="0.2">
      <c r="A158" s="90" t="s">
        <v>221</v>
      </c>
      <c r="B158" s="90"/>
      <c r="C158" s="232"/>
      <c r="D158" s="7" t="s">
        <v>3</v>
      </c>
      <c r="E158" s="7" t="s">
        <v>5</v>
      </c>
      <c r="F158" s="7"/>
      <c r="G158" s="26"/>
      <c r="H158" s="149"/>
      <c r="I158" s="81"/>
      <c r="J158" s="29"/>
      <c r="K158" s="218"/>
      <c r="L158" s="218"/>
    </row>
    <row r="159" spans="1:12" x14ac:dyDescent="0.2">
      <c r="A159" s="91" t="s">
        <v>221</v>
      </c>
      <c r="B159" s="91"/>
      <c r="C159" s="233"/>
      <c r="D159" s="12" t="s">
        <v>167</v>
      </c>
      <c r="E159" s="8" t="s">
        <v>30</v>
      </c>
      <c r="F159" s="6"/>
      <c r="G159" s="30"/>
      <c r="H159" s="158"/>
      <c r="I159" s="82"/>
      <c r="J159" s="33"/>
      <c r="K159" s="219"/>
      <c r="L159" s="219"/>
    </row>
    <row r="160" spans="1:12" x14ac:dyDescent="0.2">
      <c r="A160" s="89" t="s">
        <v>221</v>
      </c>
      <c r="B160" s="89"/>
      <c r="C160" s="231">
        <f>+C157+1</f>
        <v>52</v>
      </c>
      <c r="D160" s="9" t="s">
        <v>10</v>
      </c>
      <c r="E160" s="5" t="s">
        <v>36</v>
      </c>
      <c r="F160" s="10" t="s">
        <v>1</v>
      </c>
      <c r="G160" s="22">
        <v>10000000</v>
      </c>
      <c r="H160" s="140"/>
      <c r="I160" s="83"/>
      <c r="J160" s="24">
        <v>1960</v>
      </c>
      <c r="K160" s="217">
        <f>+G160</f>
        <v>10000000</v>
      </c>
      <c r="L160" s="217"/>
    </row>
    <row r="161" spans="1:12" x14ac:dyDescent="0.2">
      <c r="A161" s="90" t="s">
        <v>221</v>
      </c>
      <c r="B161" s="90"/>
      <c r="C161" s="232"/>
      <c r="D161" s="7" t="s">
        <v>3</v>
      </c>
      <c r="E161" s="7" t="s">
        <v>5</v>
      </c>
      <c r="F161" s="7"/>
      <c r="G161" s="26"/>
      <c r="H161" s="149"/>
      <c r="I161" s="81"/>
      <c r="J161" s="29"/>
      <c r="K161" s="218"/>
      <c r="L161" s="218"/>
    </row>
    <row r="162" spans="1:12" x14ac:dyDescent="0.2">
      <c r="A162" s="91" t="s">
        <v>221</v>
      </c>
      <c r="B162" s="91"/>
      <c r="C162" s="233"/>
      <c r="D162" s="12" t="s">
        <v>167</v>
      </c>
      <c r="E162" s="8" t="s">
        <v>31</v>
      </c>
      <c r="F162" s="6"/>
      <c r="G162" s="30"/>
      <c r="H162" s="158"/>
      <c r="I162" s="82"/>
      <c r="J162" s="33"/>
      <c r="K162" s="219"/>
      <c r="L162" s="219"/>
    </row>
    <row r="163" spans="1:12" x14ac:dyDescent="0.2">
      <c r="A163" s="89" t="s">
        <v>221</v>
      </c>
      <c r="B163" s="89"/>
      <c r="C163" s="231">
        <f>+C160+1</f>
        <v>53</v>
      </c>
      <c r="D163" s="9" t="s">
        <v>10</v>
      </c>
      <c r="E163" s="5" t="s">
        <v>52</v>
      </c>
      <c r="F163" s="10" t="s">
        <v>1</v>
      </c>
      <c r="G163" s="22">
        <v>7000000</v>
      </c>
      <c r="H163" s="140"/>
      <c r="I163" s="83"/>
      <c r="J163" s="24">
        <v>1998</v>
      </c>
      <c r="K163" s="217"/>
      <c r="L163" s="217"/>
    </row>
    <row r="164" spans="1:12" x14ac:dyDescent="0.2">
      <c r="A164" s="90" t="s">
        <v>221</v>
      </c>
      <c r="B164" s="90"/>
      <c r="C164" s="232"/>
      <c r="D164" s="7" t="s">
        <v>3</v>
      </c>
      <c r="E164" s="7" t="s">
        <v>12</v>
      </c>
      <c r="F164" s="7"/>
      <c r="G164" s="26"/>
      <c r="H164" s="149"/>
      <c r="I164" s="81"/>
      <c r="J164" s="29"/>
      <c r="K164" s="218"/>
      <c r="L164" s="218"/>
    </row>
    <row r="165" spans="1:12" x14ac:dyDescent="0.2">
      <c r="A165" s="91" t="s">
        <v>221</v>
      </c>
      <c r="B165" s="91"/>
      <c r="C165" s="233"/>
      <c r="D165" s="12" t="s">
        <v>167</v>
      </c>
      <c r="E165" s="8" t="s">
        <v>43</v>
      </c>
      <c r="F165" s="6"/>
      <c r="G165" s="30"/>
      <c r="H165" s="158"/>
      <c r="I165" s="82"/>
      <c r="J165" s="33"/>
      <c r="K165" s="219"/>
      <c r="L165" s="219"/>
    </row>
    <row r="166" spans="1:12" x14ac:dyDescent="0.2">
      <c r="A166" s="89" t="s">
        <v>221</v>
      </c>
      <c r="B166" s="89"/>
      <c r="C166" s="231">
        <f>+C163+1</f>
        <v>54</v>
      </c>
      <c r="D166" s="9" t="s">
        <v>10</v>
      </c>
      <c r="E166" s="5" t="s">
        <v>85</v>
      </c>
      <c r="F166" s="10" t="s">
        <v>1</v>
      </c>
      <c r="G166" s="22">
        <v>5200000</v>
      </c>
      <c r="H166" s="140"/>
      <c r="I166" s="83"/>
      <c r="J166" s="24">
        <v>1964</v>
      </c>
      <c r="K166" s="217"/>
      <c r="L166" s="217">
        <f>+G166</f>
        <v>5200000</v>
      </c>
    </row>
    <row r="167" spans="1:12" x14ac:dyDescent="0.2">
      <c r="A167" s="90" t="s">
        <v>221</v>
      </c>
      <c r="B167" s="90"/>
      <c r="C167" s="232"/>
      <c r="D167" s="7" t="s">
        <v>3</v>
      </c>
      <c r="E167" s="7" t="s">
        <v>5</v>
      </c>
      <c r="F167" s="7"/>
      <c r="G167" s="26"/>
      <c r="H167" s="149"/>
      <c r="I167" s="81"/>
      <c r="J167" s="29"/>
      <c r="K167" s="218"/>
      <c r="L167" s="218"/>
    </row>
    <row r="168" spans="1:12" x14ac:dyDescent="0.2">
      <c r="A168" s="91" t="s">
        <v>221</v>
      </c>
      <c r="B168" s="91"/>
      <c r="C168" s="233"/>
      <c r="D168" s="12" t="s">
        <v>167</v>
      </c>
      <c r="E168" s="8" t="s">
        <v>51</v>
      </c>
      <c r="F168" s="6"/>
      <c r="G168" s="30"/>
      <c r="H168" s="158"/>
      <c r="I168" s="82"/>
      <c r="J168" s="33"/>
      <c r="K168" s="219"/>
      <c r="L168" s="219"/>
    </row>
    <row r="169" spans="1:12" x14ac:dyDescent="0.2">
      <c r="A169" s="89" t="s">
        <v>221</v>
      </c>
      <c r="B169" s="89"/>
      <c r="C169" s="231">
        <f>+C166+1</f>
        <v>55</v>
      </c>
      <c r="D169" s="9" t="s">
        <v>10</v>
      </c>
      <c r="E169" s="5" t="s">
        <v>86</v>
      </c>
      <c r="F169" s="10" t="s">
        <v>1</v>
      </c>
      <c r="G169" s="22">
        <v>14500000</v>
      </c>
      <c r="H169" s="140"/>
      <c r="I169" s="83"/>
      <c r="J169" s="24">
        <v>1965</v>
      </c>
      <c r="K169" s="217"/>
      <c r="L169" s="217">
        <f>+G169</f>
        <v>14500000</v>
      </c>
    </row>
    <row r="170" spans="1:12" x14ac:dyDescent="0.2">
      <c r="A170" s="90" t="s">
        <v>221</v>
      </c>
      <c r="B170" s="90"/>
      <c r="C170" s="232"/>
      <c r="D170" s="7" t="s">
        <v>3</v>
      </c>
      <c r="E170" s="7" t="s">
        <v>5</v>
      </c>
      <c r="F170" s="7"/>
      <c r="G170" s="26"/>
      <c r="H170" s="149"/>
      <c r="I170" s="81"/>
      <c r="J170" s="29"/>
      <c r="K170" s="218"/>
      <c r="L170" s="218"/>
    </row>
    <row r="171" spans="1:12" x14ac:dyDescent="0.2">
      <c r="A171" s="91" t="s">
        <v>221</v>
      </c>
      <c r="B171" s="91"/>
      <c r="C171" s="233"/>
      <c r="D171" s="12" t="s">
        <v>167</v>
      </c>
      <c r="E171" s="8" t="s">
        <v>51</v>
      </c>
      <c r="F171" s="6"/>
      <c r="G171" s="30"/>
      <c r="H171" s="158"/>
      <c r="I171" s="82"/>
      <c r="J171" s="33"/>
      <c r="K171" s="219"/>
      <c r="L171" s="219"/>
    </row>
    <row r="172" spans="1:12" x14ac:dyDescent="0.2">
      <c r="A172" s="89" t="s">
        <v>221</v>
      </c>
      <c r="B172" s="89"/>
      <c r="C172" s="231">
        <f>+C169+1</f>
        <v>56</v>
      </c>
      <c r="D172" s="9" t="s">
        <v>10</v>
      </c>
      <c r="E172" s="5" t="s">
        <v>58</v>
      </c>
      <c r="F172" s="10" t="s">
        <v>1</v>
      </c>
      <c r="G172" s="22">
        <v>1100000</v>
      </c>
      <c r="H172" s="140"/>
      <c r="I172" s="83"/>
      <c r="J172" s="24">
        <v>1921</v>
      </c>
      <c r="K172" s="217"/>
      <c r="L172" s="217"/>
    </row>
    <row r="173" spans="1:12" x14ac:dyDescent="0.2">
      <c r="A173" s="90" t="s">
        <v>221</v>
      </c>
      <c r="B173" s="90"/>
      <c r="C173" s="232"/>
      <c r="D173" s="7" t="s">
        <v>3</v>
      </c>
      <c r="E173" s="7" t="s">
        <v>5</v>
      </c>
      <c r="F173" s="7"/>
      <c r="G173" s="26"/>
      <c r="H173" s="149"/>
      <c r="I173" s="81"/>
      <c r="J173" s="29"/>
      <c r="K173" s="218"/>
      <c r="L173" s="218"/>
    </row>
    <row r="174" spans="1:12" ht="25.5" x14ac:dyDescent="0.2">
      <c r="A174" s="90" t="s">
        <v>221</v>
      </c>
      <c r="B174" s="90"/>
      <c r="C174" s="232"/>
      <c r="D174" s="25" t="s">
        <v>167</v>
      </c>
      <c r="E174" s="41" t="s">
        <v>60</v>
      </c>
      <c r="F174" s="7"/>
      <c r="G174" s="26"/>
      <c r="H174" s="149"/>
      <c r="I174" s="81"/>
      <c r="J174" s="29"/>
      <c r="K174" s="218"/>
      <c r="L174" s="218"/>
    </row>
    <row r="175" spans="1:12" x14ac:dyDescent="0.2">
      <c r="A175" s="91" t="s">
        <v>221</v>
      </c>
      <c r="B175" s="91"/>
      <c r="C175" s="233"/>
      <c r="D175" s="12" t="s">
        <v>198</v>
      </c>
      <c r="E175" s="8" t="s">
        <v>199</v>
      </c>
      <c r="F175" s="6"/>
      <c r="G175" s="30"/>
      <c r="H175" s="158"/>
      <c r="I175" s="82"/>
      <c r="J175" s="33"/>
      <c r="K175" s="219"/>
      <c r="L175" s="219"/>
    </row>
    <row r="176" spans="1:12" x14ac:dyDescent="0.2">
      <c r="A176" s="89" t="s">
        <v>221</v>
      </c>
      <c r="B176" s="89"/>
      <c r="C176" s="231">
        <f>+C172+1</f>
        <v>57</v>
      </c>
      <c r="D176" s="9" t="s">
        <v>10</v>
      </c>
      <c r="E176" s="5" t="s">
        <v>37</v>
      </c>
      <c r="F176" s="10" t="s">
        <v>1</v>
      </c>
      <c r="G176" s="22">
        <v>2200000</v>
      </c>
      <c r="H176" s="140"/>
      <c r="I176" s="83"/>
      <c r="J176" s="24">
        <v>1965</v>
      </c>
      <c r="K176" s="217">
        <f>+G176</f>
        <v>2200000</v>
      </c>
      <c r="L176" s="217"/>
    </row>
    <row r="177" spans="1:12" x14ac:dyDescent="0.2">
      <c r="A177" s="90" t="s">
        <v>221</v>
      </c>
      <c r="B177" s="90"/>
      <c r="C177" s="232"/>
      <c r="D177" s="7" t="s">
        <v>3</v>
      </c>
      <c r="E177" s="7" t="s">
        <v>5</v>
      </c>
      <c r="F177" s="7"/>
      <c r="G177" s="26"/>
      <c r="H177" s="149"/>
      <c r="I177" s="81"/>
      <c r="J177" s="29"/>
      <c r="K177" s="218"/>
      <c r="L177" s="218"/>
    </row>
    <row r="178" spans="1:12" x14ac:dyDescent="0.2">
      <c r="A178" s="91" t="s">
        <v>221</v>
      </c>
      <c r="B178" s="91"/>
      <c r="C178" s="233"/>
      <c r="D178" s="12" t="s">
        <v>167</v>
      </c>
      <c r="E178" s="8" t="s">
        <v>38</v>
      </c>
      <c r="F178" s="6"/>
      <c r="G178" s="30"/>
      <c r="H178" s="158"/>
      <c r="I178" s="82"/>
      <c r="J178" s="33"/>
      <c r="K178" s="219"/>
      <c r="L178" s="219"/>
    </row>
    <row r="179" spans="1:12" x14ac:dyDescent="0.2">
      <c r="A179" s="89" t="s">
        <v>221</v>
      </c>
      <c r="B179" s="89"/>
      <c r="C179" s="231">
        <f>+C176+1</f>
        <v>58</v>
      </c>
      <c r="D179" s="9" t="s">
        <v>10</v>
      </c>
      <c r="E179" s="5" t="s">
        <v>147</v>
      </c>
      <c r="F179" s="10" t="s">
        <v>1</v>
      </c>
      <c r="G179" s="22">
        <v>19000000</v>
      </c>
      <c r="H179" s="140"/>
      <c r="I179" s="83"/>
      <c r="J179" s="24">
        <v>1966</v>
      </c>
      <c r="K179" s="217">
        <f>+G179</f>
        <v>19000000</v>
      </c>
      <c r="L179" s="217"/>
    </row>
    <row r="180" spans="1:12" x14ac:dyDescent="0.2">
      <c r="A180" s="90" t="s">
        <v>221</v>
      </c>
      <c r="B180" s="90"/>
      <c r="C180" s="232"/>
      <c r="D180" s="7" t="s">
        <v>3</v>
      </c>
      <c r="E180" s="7" t="s">
        <v>5</v>
      </c>
      <c r="F180" s="7"/>
      <c r="G180" s="26"/>
      <c r="H180" s="149"/>
      <c r="I180" s="81"/>
      <c r="J180" s="29"/>
      <c r="K180" s="218"/>
      <c r="L180" s="218"/>
    </row>
    <row r="181" spans="1:12" ht="12.75" customHeight="1" x14ac:dyDescent="0.2">
      <c r="A181" s="91" t="s">
        <v>221</v>
      </c>
      <c r="B181" s="91"/>
      <c r="C181" s="233"/>
      <c r="D181" s="12" t="s">
        <v>167</v>
      </c>
      <c r="E181" s="8" t="s">
        <v>87</v>
      </c>
      <c r="F181" s="6"/>
      <c r="G181" s="30"/>
      <c r="H181" s="158"/>
      <c r="I181" s="82"/>
      <c r="J181" s="33"/>
      <c r="K181" s="219"/>
      <c r="L181" s="219"/>
    </row>
    <row r="182" spans="1:12" x14ac:dyDescent="0.2">
      <c r="A182" s="89" t="s">
        <v>221</v>
      </c>
      <c r="B182" s="89"/>
      <c r="C182" s="231">
        <f>+C179+1</f>
        <v>59</v>
      </c>
      <c r="D182" s="9" t="s">
        <v>10</v>
      </c>
      <c r="E182" s="5" t="s">
        <v>59</v>
      </c>
      <c r="F182" s="10" t="s">
        <v>1</v>
      </c>
      <c r="G182" s="22">
        <v>2100000</v>
      </c>
      <c r="H182" s="140"/>
      <c r="I182" s="83"/>
      <c r="J182" s="24">
        <v>1965</v>
      </c>
      <c r="K182" s="217">
        <f>+G182</f>
        <v>2100000</v>
      </c>
      <c r="L182" s="217"/>
    </row>
    <row r="183" spans="1:12" x14ac:dyDescent="0.2">
      <c r="A183" s="90" t="s">
        <v>221</v>
      </c>
      <c r="B183" s="90"/>
      <c r="C183" s="232"/>
      <c r="D183" s="7" t="s">
        <v>3</v>
      </c>
      <c r="E183" s="7" t="s">
        <v>5</v>
      </c>
      <c r="F183" s="7"/>
      <c r="G183" s="26"/>
      <c r="H183" s="149"/>
      <c r="I183" s="81"/>
      <c r="J183" s="29"/>
      <c r="K183" s="218"/>
      <c r="L183" s="218"/>
    </row>
    <row r="184" spans="1:12" x14ac:dyDescent="0.2">
      <c r="A184" s="91" t="s">
        <v>221</v>
      </c>
      <c r="B184" s="91"/>
      <c r="C184" s="233"/>
      <c r="D184" s="12" t="s">
        <v>167</v>
      </c>
      <c r="E184" s="8" t="s">
        <v>38</v>
      </c>
      <c r="F184" s="6"/>
      <c r="G184" s="30"/>
      <c r="H184" s="158"/>
      <c r="I184" s="82"/>
      <c r="J184" s="33"/>
      <c r="K184" s="219"/>
      <c r="L184" s="219"/>
    </row>
    <row r="185" spans="1:12" x14ac:dyDescent="0.2">
      <c r="A185" s="89" t="s">
        <v>221</v>
      </c>
      <c r="B185" s="89"/>
      <c r="C185" s="231">
        <f>+C182+1</f>
        <v>60</v>
      </c>
      <c r="D185" s="9" t="s">
        <v>10</v>
      </c>
      <c r="E185" s="5" t="s">
        <v>39</v>
      </c>
      <c r="F185" s="10" t="s">
        <v>1</v>
      </c>
      <c r="G185" s="22">
        <v>1900000</v>
      </c>
      <c r="H185" s="140"/>
      <c r="I185" s="83"/>
      <c r="J185" s="24">
        <v>1965</v>
      </c>
      <c r="K185" s="217">
        <f>+G185</f>
        <v>1900000</v>
      </c>
      <c r="L185" s="217"/>
    </row>
    <row r="186" spans="1:12" x14ac:dyDescent="0.2">
      <c r="A186" s="90" t="s">
        <v>221</v>
      </c>
      <c r="B186" s="90"/>
      <c r="C186" s="232"/>
      <c r="D186" s="7" t="s">
        <v>3</v>
      </c>
      <c r="E186" s="7" t="s">
        <v>5</v>
      </c>
      <c r="F186" s="7"/>
      <c r="G186" s="26"/>
      <c r="H186" s="149"/>
      <c r="I186" s="81"/>
      <c r="J186" s="29"/>
      <c r="K186" s="218"/>
      <c r="L186" s="218"/>
    </row>
    <row r="187" spans="1:12" x14ac:dyDescent="0.2">
      <c r="A187" s="91" t="s">
        <v>221</v>
      </c>
      <c r="B187" s="91"/>
      <c r="C187" s="233"/>
      <c r="D187" s="12" t="s">
        <v>167</v>
      </c>
      <c r="E187" s="8" t="s">
        <v>38</v>
      </c>
      <c r="F187" s="6"/>
      <c r="G187" s="30"/>
      <c r="H187" s="158"/>
      <c r="I187" s="82"/>
      <c r="J187" s="33"/>
      <c r="K187" s="219"/>
      <c r="L187" s="219"/>
    </row>
    <row r="188" spans="1:12" x14ac:dyDescent="0.2">
      <c r="A188" s="89" t="s">
        <v>221</v>
      </c>
      <c r="B188" s="89"/>
      <c r="C188" s="231">
        <f>+C185+1</f>
        <v>61</v>
      </c>
      <c r="D188" s="9" t="s">
        <v>10</v>
      </c>
      <c r="E188" s="5" t="s">
        <v>40</v>
      </c>
      <c r="F188" s="10" t="s">
        <v>1</v>
      </c>
      <c r="G188" s="22">
        <v>2300000</v>
      </c>
      <c r="H188" s="140"/>
      <c r="I188" s="83"/>
      <c r="J188" s="24">
        <v>1965</v>
      </c>
      <c r="K188" s="217">
        <f>+G188</f>
        <v>2300000</v>
      </c>
      <c r="L188" s="217"/>
    </row>
    <row r="189" spans="1:12" x14ac:dyDescent="0.2">
      <c r="A189" s="90" t="s">
        <v>221</v>
      </c>
      <c r="B189" s="90"/>
      <c r="C189" s="232"/>
      <c r="D189" s="7" t="s">
        <v>3</v>
      </c>
      <c r="E189" s="7" t="s">
        <v>5</v>
      </c>
      <c r="F189" s="7"/>
      <c r="G189" s="26"/>
      <c r="H189" s="149"/>
      <c r="I189" s="81"/>
      <c r="J189" s="29"/>
      <c r="K189" s="218"/>
      <c r="L189" s="218"/>
    </row>
    <row r="190" spans="1:12" x14ac:dyDescent="0.2">
      <c r="A190" s="91" t="s">
        <v>221</v>
      </c>
      <c r="B190" s="91"/>
      <c r="C190" s="233"/>
      <c r="D190" s="12" t="s">
        <v>167</v>
      </c>
      <c r="E190" s="8" t="s">
        <v>38</v>
      </c>
      <c r="F190" s="6"/>
      <c r="G190" s="30"/>
      <c r="H190" s="158"/>
      <c r="I190" s="82"/>
      <c r="J190" s="33"/>
      <c r="K190" s="219"/>
      <c r="L190" s="219"/>
    </row>
    <row r="191" spans="1:12" x14ac:dyDescent="0.2">
      <c r="A191" s="89" t="s">
        <v>221</v>
      </c>
      <c r="B191" s="89"/>
      <c r="C191" s="231">
        <f>+C188+1</f>
        <v>62</v>
      </c>
      <c r="D191" s="9" t="s">
        <v>10</v>
      </c>
      <c r="E191" s="5" t="s">
        <v>41</v>
      </c>
      <c r="F191" s="10" t="s">
        <v>1</v>
      </c>
      <c r="G191" s="22">
        <v>1600000</v>
      </c>
      <c r="H191" s="140"/>
      <c r="I191" s="83"/>
      <c r="J191" s="24">
        <v>1965</v>
      </c>
      <c r="K191" s="217">
        <f>+G191</f>
        <v>1600000</v>
      </c>
      <c r="L191" s="217"/>
    </row>
    <row r="192" spans="1:12" x14ac:dyDescent="0.2">
      <c r="A192" s="90" t="s">
        <v>221</v>
      </c>
      <c r="B192" s="90"/>
      <c r="C192" s="232"/>
      <c r="D192" s="7" t="s">
        <v>3</v>
      </c>
      <c r="E192" s="7" t="s">
        <v>5</v>
      </c>
      <c r="F192" s="7"/>
      <c r="G192" s="26"/>
      <c r="H192" s="149"/>
      <c r="I192" s="81"/>
      <c r="J192" s="29"/>
      <c r="K192" s="218"/>
      <c r="L192" s="218"/>
    </row>
    <row r="193" spans="1:12" x14ac:dyDescent="0.2">
      <c r="A193" s="91" t="s">
        <v>221</v>
      </c>
      <c r="B193" s="91"/>
      <c r="C193" s="233"/>
      <c r="D193" s="12" t="s">
        <v>167</v>
      </c>
      <c r="E193" s="8" t="s">
        <v>38</v>
      </c>
      <c r="F193" s="6"/>
      <c r="G193" s="30"/>
      <c r="H193" s="158"/>
      <c r="I193" s="82"/>
      <c r="J193" s="33"/>
      <c r="K193" s="219"/>
      <c r="L193" s="219"/>
    </row>
    <row r="194" spans="1:12" x14ac:dyDescent="0.2">
      <c r="A194" s="89" t="s">
        <v>221</v>
      </c>
      <c r="B194" s="89"/>
      <c r="C194" s="231">
        <f>+C191+1</f>
        <v>63</v>
      </c>
      <c r="D194" s="9" t="s">
        <v>10</v>
      </c>
      <c r="E194" s="5" t="s">
        <v>42</v>
      </c>
      <c r="F194" s="10" t="s">
        <v>1</v>
      </c>
      <c r="G194" s="22">
        <v>1600000</v>
      </c>
      <c r="H194" s="140"/>
      <c r="I194" s="83"/>
      <c r="J194" s="24">
        <v>1970</v>
      </c>
      <c r="K194" s="217">
        <f>+G194</f>
        <v>1600000</v>
      </c>
      <c r="L194" s="217"/>
    </row>
    <row r="195" spans="1:12" x14ac:dyDescent="0.2">
      <c r="A195" s="90" t="s">
        <v>221</v>
      </c>
      <c r="B195" s="90"/>
      <c r="C195" s="232"/>
      <c r="D195" s="7" t="s">
        <v>3</v>
      </c>
      <c r="E195" s="7" t="s">
        <v>5</v>
      </c>
      <c r="F195" s="7"/>
      <c r="G195" s="26"/>
      <c r="H195" s="149"/>
      <c r="I195" s="81"/>
      <c r="J195" s="29"/>
      <c r="K195" s="218"/>
      <c r="L195" s="218"/>
    </row>
    <row r="196" spans="1:12" x14ac:dyDescent="0.2">
      <c r="A196" s="91" t="s">
        <v>221</v>
      </c>
      <c r="B196" s="91"/>
      <c r="C196" s="233"/>
      <c r="D196" s="12" t="s">
        <v>167</v>
      </c>
      <c r="E196" s="8" t="s">
        <v>38</v>
      </c>
      <c r="F196" s="6"/>
      <c r="G196" s="30"/>
      <c r="H196" s="158"/>
      <c r="I196" s="82"/>
      <c r="J196" s="33"/>
      <c r="K196" s="219"/>
      <c r="L196" s="219"/>
    </row>
    <row r="197" spans="1:12" x14ac:dyDescent="0.2">
      <c r="A197" s="89" t="s">
        <v>221</v>
      </c>
      <c r="B197" s="89"/>
      <c r="C197" s="231">
        <f>+C194+1</f>
        <v>64</v>
      </c>
      <c r="D197" s="9" t="s">
        <v>10</v>
      </c>
      <c r="E197" s="5" t="s">
        <v>179</v>
      </c>
      <c r="F197" s="10" t="s">
        <v>1</v>
      </c>
      <c r="G197" s="22">
        <v>12000000</v>
      </c>
      <c r="H197" s="140"/>
      <c r="I197" s="83"/>
      <c r="J197" s="24">
        <v>1978</v>
      </c>
      <c r="K197" s="217">
        <f>+G197</f>
        <v>12000000</v>
      </c>
      <c r="L197" s="217"/>
    </row>
    <row r="198" spans="1:12" x14ac:dyDescent="0.2">
      <c r="A198" s="90" t="s">
        <v>221</v>
      </c>
      <c r="B198" s="90"/>
      <c r="C198" s="232"/>
      <c r="D198" s="7" t="s">
        <v>3</v>
      </c>
      <c r="E198" s="7" t="s">
        <v>5</v>
      </c>
      <c r="F198" s="7"/>
      <c r="G198" s="26"/>
      <c r="H198" s="149"/>
      <c r="I198" s="81"/>
      <c r="J198" s="29"/>
      <c r="K198" s="218"/>
      <c r="L198" s="218"/>
    </row>
    <row r="199" spans="1:12" x14ac:dyDescent="0.2">
      <c r="A199" s="91" t="s">
        <v>221</v>
      </c>
      <c r="B199" s="91"/>
      <c r="C199" s="233"/>
      <c r="D199" s="12" t="s">
        <v>167</v>
      </c>
      <c r="E199" s="8" t="s">
        <v>29</v>
      </c>
      <c r="F199" s="6"/>
      <c r="G199" s="30"/>
      <c r="H199" s="158"/>
      <c r="I199" s="82"/>
      <c r="J199" s="33"/>
      <c r="K199" s="219"/>
      <c r="L199" s="219"/>
    </row>
    <row r="200" spans="1:12" x14ac:dyDescent="0.2">
      <c r="A200" s="89" t="s">
        <v>221</v>
      </c>
      <c r="B200" s="89"/>
      <c r="C200" s="231">
        <f>+C197+1</f>
        <v>65</v>
      </c>
      <c r="D200" s="9" t="s">
        <v>10</v>
      </c>
      <c r="E200" s="5" t="s">
        <v>162</v>
      </c>
      <c r="F200" s="10" t="s">
        <v>1</v>
      </c>
      <c r="G200" s="22">
        <v>23800000</v>
      </c>
      <c r="H200" s="140"/>
      <c r="I200" s="83"/>
      <c r="J200" s="24">
        <v>1984</v>
      </c>
      <c r="K200" s="217">
        <f>+G200</f>
        <v>23800000</v>
      </c>
      <c r="L200" s="217"/>
    </row>
    <row r="201" spans="1:12" x14ac:dyDescent="0.2">
      <c r="A201" s="90" t="s">
        <v>221</v>
      </c>
      <c r="B201" s="90"/>
      <c r="C201" s="232"/>
      <c r="D201" s="7" t="s">
        <v>3</v>
      </c>
      <c r="E201" s="7" t="s">
        <v>5</v>
      </c>
      <c r="F201" s="7"/>
      <c r="G201" s="26"/>
      <c r="H201" s="149"/>
      <c r="I201" s="81"/>
      <c r="J201" s="29"/>
      <c r="K201" s="218"/>
      <c r="L201" s="218"/>
    </row>
    <row r="202" spans="1:12" ht="12.75" customHeight="1" x14ac:dyDescent="0.2">
      <c r="A202" s="91" t="s">
        <v>221</v>
      </c>
      <c r="B202" s="91"/>
      <c r="C202" s="233"/>
      <c r="D202" s="12" t="s">
        <v>167</v>
      </c>
      <c r="E202" s="8" t="s">
        <v>130</v>
      </c>
      <c r="F202" s="6"/>
      <c r="G202" s="30"/>
      <c r="H202" s="158"/>
      <c r="I202" s="82"/>
      <c r="J202" s="33"/>
      <c r="K202" s="219"/>
      <c r="L202" s="219"/>
    </row>
    <row r="203" spans="1:12" x14ac:dyDescent="0.2">
      <c r="A203" s="89" t="s">
        <v>221</v>
      </c>
      <c r="B203" s="89"/>
      <c r="C203" s="231">
        <f>+C200+1</f>
        <v>66</v>
      </c>
      <c r="D203" s="9" t="s">
        <v>10</v>
      </c>
      <c r="E203" s="5" t="s">
        <v>53</v>
      </c>
      <c r="F203" s="10" t="s">
        <v>1</v>
      </c>
      <c r="G203" s="22">
        <v>12700000</v>
      </c>
      <c r="H203" s="140"/>
      <c r="I203" s="83"/>
      <c r="J203" s="24">
        <v>1984</v>
      </c>
      <c r="K203" s="217"/>
      <c r="L203" s="217"/>
    </row>
    <row r="204" spans="1:12" x14ac:dyDescent="0.2">
      <c r="A204" s="90" t="s">
        <v>221</v>
      </c>
      <c r="B204" s="90"/>
      <c r="C204" s="232"/>
      <c r="D204" s="7" t="s">
        <v>3</v>
      </c>
      <c r="E204" s="7" t="s">
        <v>12</v>
      </c>
      <c r="F204" s="7"/>
      <c r="G204" s="26"/>
      <c r="H204" s="149"/>
      <c r="I204" s="81"/>
      <c r="J204" s="29"/>
      <c r="K204" s="218"/>
      <c r="L204" s="218"/>
    </row>
    <row r="205" spans="1:12" x14ac:dyDescent="0.2">
      <c r="A205" s="91" t="s">
        <v>221</v>
      </c>
      <c r="B205" s="91"/>
      <c r="C205" s="233"/>
      <c r="D205" s="12" t="s">
        <v>167</v>
      </c>
      <c r="E205" s="8" t="s">
        <v>43</v>
      </c>
      <c r="F205" s="6"/>
      <c r="G205" s="30"/>
      <c r="H205" s="158"/>
      <c r="I205" s="82"/>
      <c r="J205" s="33"/>
      <c r="K205" s="219"/>
      <c r="L205" s="219"/>
    </row>
    <row r="206" spans="1:12" x14ac:dyDescent="0.2">
      <c r="A206" s="89" t="s">
        <v>221</v>
      </c>
      <c r="B206" s="89"/>
      <c r="C206" s="231">
        <f>+C203+1</f>
        <v>67</v>
      </c>
      <c r="D206" s="9" t="s">
        <v>10</v>
      </c>
      <c r="E206" s="5" t="s">
        <v>54</v>
      </c>
      <c r="F206" s="10" t="s">
        <v>1</v>
      </c>
      <c r="G206" s="22">
        <v>11000000</v>
      </c>
      <c r="H206" s="140"/>
      <c r="I206" s="83"/>
      <c r="J206" s="24">
        <v>1984</v>
      </c>
      <c r="K206" s="217"/>
      <c r="L206" s="217"/>
    </row>
    <row r="207" spans="1:12" x14ac:dyDescent="0.2">
      <c r="A207" s="90" t="s">
        <v>221</v>
      </c>
      <c r="B207" s="90"/>
      <c r="C207" s="232"/>
      <c r="D207" s="7" t="s">
        <v>3</v>
      </c>
      <c r="E207" s="7" t="s">
        <v>12</v>
      </c>
      <c r="F207" s="7"/>
      <c r="G207" s="26"/>
      <c r="H207" s="149"/>
      <c r="I207" s="81"/>
      <c r="J207" s="29"/>
      <c r="K207" s="218"/>
      <c r="L207" s="218"/>
    </row>
    <row r="208" spans="1:12" x14ac:dyDescent="0.2">
      <c r="A208" s="91" t="s">
        <v>221</v>
      </c>
      <c r="B208" s="91"/>
      <c r="C208" s="233"/>
      <c r="D208" s="12" t="s">
        <v>167</v>
      </c>
      <c r="E208" s="8" t="s">
        <v>43</v>
      </c>
      <c r="F208" s="6"/>
      <c r="G208" s="30"/>
      <c r="H208" s="158"/>
      <c r="I208" s="82"/>
      <c r="J208" s="33"/>
      <c r="K208" s="219"/>
      <c r="L208" s="219"/>
    </row>
    <row r="209" spans="1:12" x14ac:dyDescent="0.2">
      <c r="A209" s="89" t="s">
        <v>221</v>
      </c>
      <c r="B209" s="89"/>
      <c r="C209" s="231">
        <f>+C206+1</f>
        <v>68</v>
      </c>
      <c r="D209" s="9" t="s">
        <v>10</v>
      </c>
      <c r="E209" s="5" t="s">
        <v>45</v>
      </c>
      <c r="F209" s="10" t="s">
        <v>1</v>
      </c>
      <c r="G209" s="22">
        <v>7700000</v>
      </c>
      <c r="H209" s="140"/>
      <c r="I209" s="83"/>
      <c r="J209" s="24">
        <v>1984</v>
      </c>
      <c r="K209" s="217"/>
      <c r="L209" s="217">
        <f>+G209</f>
        <v>7700000</v>
      </c>
    </row>
    <row r="210" spans="1:12" x14ac:dyDescent="0.2">
      <c r="A210" s="90" t="s">
        <v>221</v>
      </c>
      <c r="B210" s="90"/>
      <c r="C210" s="232"/>
      <c r="D210" s="7" t="s">
        <v>3</v>
      </c>
      <c r="E210" s="7" t="s">
        <v>5</v>
      </c>
      <c r="F210" s="7"/>
      <c r="G210" s="26"/>
      <c r="H210" s="149"/>
      <c r="I210" s="81"/>
      <c r="J210" s="29"/>
      <c r="K210" s="218"/>
      <c r="L210" s="218"/>
    </row>
    <row r="211" spans="1:12" x14ac:dyDescent="0.2">
      <c r="A211" s="91" t="s">
        <v>221</v>
      </c>
      <c r="B211" s="91"/>
      <c r="C211" s="233"/>
      <c r="D211" s="12" t="s">
        <v>167</v>
      </c>
      <c r="E211" s="8" t="s">
        <v>44</v>
      </c>
      <c r="F211" s="6"/>
      <c r="G211" s="30"/>
      <c r="H211" s="158"/>
      <c r="I211" s="82"/>
      <c r="J211" s="33"/>
      <c r="K211" s="219"/>
      <c r="L211" s="219"/>
    </row>
    <row r="212" spans="1:12" x14ac:dyDescent="0.2">
      <c r="A212" s="89" t="s">
        <v>221</v>
      </c>
      <c r="B212" s="89"/>
      <c r="C212" s="231">
        <f>+C209+1</f>
        <v>69</v>
      </c>
      <c r="D212" s="9" t="s">
        <v>10</v>
      </c>
      <c r="E212" s="5" t="s">
        <v>163</v>
      </c>
      <c r="F212" s="10" t="s">
        <v>1</v>
      </c>
      <c r="G212" s="22">
        <v>26000000</v>
      </c>
      <c r="H212" s="140"/>
      <c r="I212" s="83"/>
      <c r="J212" s="24">
        <v>1988</v>
      </c>
      <c r="K212" s="217">
        <f>+G212</f>
        <v>26000000</v>
      </c>
      <c r="L212" s="217"/>
    </row>
    <row r="213" spans="1:12" x14ac:dyDescent="0.2">
      <c r="A213" s="90" t="s">
        <v>221</v>
      </c>
      <c r="B213" s="90"/>
      <c r="C213" s="232"/>
      <c r="D213" s="7" t="s">
        <v>3</v>
      </c>
      <c r="E213" s="7" t="s">
        <v>5</v>
      </c>
      <c r="F213" s="7"/>
      <c r="G213" s="26"/>
      <c r="H213" s="149"/>
      <c r="I213" s="81"/>
      <c r="J213" s="29"/>
      <c r="K213" s="218"/>
      <c r="L213" s="218"/>
    </row>
    <row r="214" spans="1:12" x14ac:dyDescent="0.2">
      <c r="A214" s="91" t="s">
        <v>221</v>
      </c>
      <c r="B214" s="91"/>
      <c r="C214" s="233"/>
      <c r="D214" s="12" t="s">
        <v>167</v>
      </c>
      <c r="E214" s="8" t="s">
        <v>88</v>
      </c>
      <c r="F214" s="6"/>
      <c r="G214" s="30"/>
      <c r="H214" s="158"/>
      <c r="I214" s="82"/>
      <c r="J214" s="33"/>
      <c r="K214" s="219"/>
      <c r="L214" s="219"/>
    </row>
    <row r="215" spans="1:12" ht="12.75" customHeight="1" x14ac:dyDescent="0.2">
      <c r="A215" s="89" t="s">
        <v>221</v>
      </c>
      <c r="B215" s="89"/>
      <c r="C215" s="231">
        <f>+C212+1</f>
        <v>70</v>
      </c>
      <c r="D215" s="9" t="s">
        <v>10</v>
      </c>
      <c r="E215" s="5" t="s">
        <v>181</v>
      </c>
      <c r="F215" s="10" t="s">
        <v>1</v>
      </c>
      <c r="G215" s="22">
        <v>13000000</v>
      </c>
      <c r="H215" s="140"/>
      <c r="I215" s="83"/>
      <c r="J215" s="24">
        <v>1986</v>
      </c>
      <c r="K215" s="217">
        <f>+G215</f>
        <v>13000000</v>
      </c>
      <c r="L215" s="217"/>
    </row>
    <row r="216" spans="1:12" ht="12.75" customHeight="1" x14ac:dyDescent="0.2">
      <c r="A216" s="90" t="s">
        <v>221</v>
      </c>
      <c r="B216" s="90"/>
      <c r="C216" s="232"/>
      <c r="D216" s="7" t="s">
        <v>3</v>
      </c>
      <c r="E216" s="7" t="s">
        <v>5</v>
      </c>
      <c r="F216" s="7"/>
      <c r="G216" s="26"/>
      <c r="H216" s="149"/>
      <c r="I216" s="81"/>
      <c r="J216" s="29"/>
      <c r="K216" s="218"/>
      <c r="L216" s="218"/>
    </row>
    <row r="217" spans="1:12" ht="12.75" customHeight="1" x14ac:dyDescent="0.2">
      <c r="A217" s="91" t="s">
        <v>221</v>
      </c>
      <c r="B217" s="91"/>
      <c r="C217" s="233"/>
      <c r="D217" s="12" t="s">
        <v>167</v>
      </c>
      <c r="E217" s="8" t="s">
        <v>127</v>
      </c>
      <c r="F217" s="6"/>
      <c r="G217" s="30"/>
      <c r="H217" s="158"/>
      <c r="I217" s="82"/>
      <c r="J217" s="33"/>
      <c r="K217" s="219"/>
      <c r="L217" s="219"/>
    </row>
    <row r="218" spans="1:12" ht="12.75" customHeight="1" x14ac:dyDescent="0.2">
      <c r="A218" s="89" t="s">
        <v>221</v>
      </c>
      <c r="B218" s="89"/>
      <c r="C218" s="231">
        <f>+C215+1</f>
        <v>71</v>
      </c>
      <c r="D218" s="9" t="s">
        <v>10</v>
      </c>
      <c r="E218" s="5" t="s">
        <v>46</v>
      </c>
      <c r="F218" s="10" t="s">
        <v>1</v>
      </c>
      <c r="G218" s="22">
        <v>15400000</v>
      </c>
      <c r="H218" s="140"/>
      <c r="I218" s="83"/>
      <c r="J218" s="24">
        <v>1986</v>
      </c>
      <c r="K218" s="217"/>
      <c r="L218" s="217">
        <f>+G218</f>
        <v>15400000</v>
      </c>
    </row>
    <row r="219" spans="1:12" ht="12.75" customHeight="1" x14ac:dyDescent="0.2">
      <c r="A219" s="90" t="s">
        <v>221</v>
      </c>
      <c r="B219" s="90"/>
      <c r="C219" s="232"/>
      <c r="D219" s="7" t="s">
        <v>3</v>
      </c>
      <c r="E219" s="7" t="s">
        <v>5</v>
      </c>
      <c r="F219" s="7"/>
      <c r="G219" s="26"/>
      <c r="H219" s="149"/>
      <c r="I219" s="81"/>
      <c r="J219" s="29"/>
      <c r="K219" s="218"/>
      <c r="L219" s="218"/>
    </row>
    <row r="220" spans="1:12" ht="12.75" customHeight="1" x14ac:dyDescent="0.2">
      <c r="A220" s="91" t="s">
        <v>221</v>
      </c>
      <c r="B220" s="91"/>
      <c r="C220" s="233"/>
      <c r="D220" s="12" t="s">
        <v>167</v>
      </c>
      <c r="E220" s="8" t="s">
        <v>128</v>
      </c>
      <c r="F220" s="6"/>
      <c r="G220" s="30"/>
      <c r="H220" s="158"/>
      <c r="I220" s="82"/>
      <c r="J220" s="33"/>
      <c r="K220" s="219"/>
      <c r="L220" s="219"/>
    </row>
    <row r="221" spans="1:12" ht="12.75" customHeight="1" x14ac:dyDescent="0.2">
      <c r="A221" s="89" t="s">
        <v>221</v>
      </c>
      <c r="B221" s="89"/>
      <c r="C221" s="231">
        <f>+C218+1</f>
        <v>72</v>
      </c>
      <c r="D221" s="9" t="s">
        <v>10</v>
      </c>
      <c r="E221" s="5" t="s">
        <v>47</v>
      </c>
      <c r="F221" s="10" t="s">
        <v>1</v>
      </c>
      <c r="G221" s="22">
        <v>8600000</v>
      </c>
      <c r="H221" s="140"/>
      <c r="I221" s="83"/>
      <c r="J221" s="24">
        <v>1987</v>
      </c>
      <c r="K221" s="217"/>
      <c r="L221" s="217">
        <f>+G221</f>
        <v>8600000</v>
      </c>
    </row>
    <row r="222" spans="1:12" ht="12.75" customHeight="1" x14ac:dyDescent="0.2">
      <c r="A222" s="90" t="s">
        <v>221</v>
      </c>
      <c r="B222" s="90"/>
      <c r="C222" s="232"/>
      <c r="D222" s="7" t="s">
        <v>3</v>
      </c>
      <c r="E222" s="7" t="s">
        <v>5</v>
      </c>
      <c r="F222" s="7"/>
      <c r="G222" s="26"/>
      <c r="H222" s="149"/>
      <c r="I222" s="81"/>
      <c r="J222" s="29"/>
      <c r="K222" s="218"/>
      <c r="L222" s="218"/>
    </row>
    <row r="223" spans="1:12" ht="12.75" customHeight="1" x14ac:dyDescent="0.2">
      <c r="A223" s="91" t="s">
        <v>221</v>
      </c>
      <c r="B223" s="91"/>
      <c r="C223" s="233"/>
      <c r="D223" s="12" t="s">
        <v>167</v>
      </c>
      <c r="E223" s="8" t="s">
        <v>123</v>
      </c>
      <c r="F223" s="6"/>
      <c r="G223" s="30"/>
      <c r="H223" s="158"/>
      <c r="I223" s="82"/>
      <c r="J223" s="33"/>
      <c r="K223" s="219"/>
      <c r="L223" s="219"/>
    </row>
    <row r="224" spans="1:12" ht="12.75" customHeight="1" x14ac:dyDescent="0.2">
      <c r="A224" s="89" t="s">
        <v>221</v>
      </c>
      <c r="B224" s="89"/>
      <c r="C224" s="231">
        <f>+C221+1</f>
        <v>73</v>
      </c>
      <c r="D224" s="9" t="s">
        <v>10</v>
      </c>
      <c r="E224" s="5" t="s">
        <v>182</v>
      </c>
      <c r="F224" s="10" t="s">
        <v>1</v>
      </c>
      <c r="G224" s="22">
        <v>4800000</v>
      </c>
      <c r="H224" s="140"/>
      <c r="I224" s="83"/>
      <c r="J224" s="24">
        <v>1987</v>
      </c>
      <c r="K224" s="217">
        <f>+G224</f>
        <v>4800000</v>
      </c>
      <c r="L224" s="217"/>
    </row>
    <row r="225" spans="1:12" ht="12.75" customHeight="1" x14ac:dyDescent="0.2">
      <c r="A225" s="90" t="s">
        <v>221</v>
      </c>
      <c r="B225" s="90"/>
      <c r="C225" s="232"/>
      <c r="D225" s="7" t="s">
        <v>3</v>
      </c>
      <c r="E225" s="7" t="s">
        <v>5</v>
      </c>
      <c r="F225" s="7"/>
      <c r="G225" s="26"/>
      <c r="H225" s="149"/>
      <c r="I225" s="81"/>
      <c r="J225" s="29"/>
      <c r="K225" s="218"/>
      <c r="L225" s="218"/>
    </row>
    <row r="226" spans="1:12" ht="12.75" customHeight="1" x14ac:dyDescent="0.2">
      <c r="A226" s="91" t="s">
        <v>221</v>
      </c>
      <c r="B226" s="91"/>
      <c r="C226" s="233"/>
      <c r="D226" s="12" t="s">
        <v>167</v>
      </c>
      <c r="E226" s="8" t="s">
        <v>126</v>
      </c>
      <c r="F226" s="6"/>
      <c r="G226" s="30"/>
      <c r="H226" s="158"/>
      <c r="I226" s="82"/>
      <c r="J226" s="33"/>
      <c r="K226" s="219"/>
      <c r="L226" s="219"/>
    </row>
    <row r="227" spans="1:12" ht="12.75" customHeight="1" x14ac:dyDescent="0.2">
      <c r="A227" s="89" t="s">
        <v>221</v>
      </c>
      <c r="B227" s="89"/>
      <c r="C227" s="231">
        <f>+C224+1</f>
        <v>74</v>
      </c>
      <c r="D227" s="9" t="s">
        <v>10</v>
      </c>
      <c r="E227" s="5" t="s">
        <v>48</v>
      </c>
      <c r="F227" s="10" t="s">
        <v>1</v>
      </c>
      <c r="G227" s="22">
        <v>14400000</v>
      </c>
      <c r="H227" s="140"/>
      <c r="I227" s="83"/>
      <c r="J227" s="24">
        <v>1986</v>
      </c>
      <c r="K227" s="217">
        <f>+G227</f>
        <v>14400000</v>
      </c>
      <c r="L227" s="217"/>
    </row>
    <row r="228" spans="1:12" ht="12.75" customHeight="1" x14ac:dyDescent="0.2">
      <c r="A228" s="90" t="s">
        <v>221</v>
      </c>
      <c r="B228" s="90"/>
      <c r="C228" s="232"/>
      <c r="D228" s="7" t="s">
        <v>3</v>
      </c>
      <c r="E228" s="7" t="s">
        <v>5</v>
      </c>
      <c r="F228" s="7"/>
      <c r="G228" s="26"/>
      <c r="H228" s="149"/>
      <c r="I228" s="81"/>
      <c r="J228" s="29"/>
      <c r="K228" s="218"/>
      <c r="L228" s="218"/>
    </row>
    <row r="229" spans="1:12" ht="12.75" customHeight="1" x14ac:dyDescent="0.2">
      <c r="A229" s="91" t="s">
        <v>221</v>
      </c>
      <c r="B229" s="91"/>
      <c r="C229" s="233"/>
      <c r="D229" s="12" t="s">
        <v>167</v>
      </c>
      <c r="E229" s="8" t="s">
        <v>129</v>
      </c>
      <c r="F229" s="6"/>
      <c r="G229" s="30"/>
      <c r="H229" s="158"/>
      <c r="I229" s="82"/>
      <c r="J229" s="33"/>
      <c r="K229" s="219"/>
      <c r="L229" s="219"/>
    </row>
    <row r="230" spans="1:12" ht="12.75" customHeight="1" x14ac:dyDescent="0.2">
      <c r="A230" s="89" t="s">
        <v>221</v>
      </c>
      <c r="B230" s="89"/>
      <c r="C230" s="231">
        <f>+C227+1</f>
        <v>75</v>
      </c>
      <c r="D230" s="9" t="s">
        <v>10</v>
      </c>
      <c r="E230" s="5" t="s">
        <v>101</v>
      </c>
      <c r="F230" s="10" t="s">
        <v>1</v>
      </c>
      <c r="G230" s="22">
        <v>2700000</v>
      </c>
      <c r="H230" s="140"/>
      <c r="I230" s="83"/>
      <c r="J230" s="24">
        <v>1989</v>
      </c>
      <c r="K230" s="217"/>
      <c r="L230" s="217"/>
    </row>
    <row r="231" spans="1:12" ht="12.75" customHeight="1" x14ac:dyDescent="0.2">
      <c r="A231" s="90" t="s">
        <v>221</v>
      </c>
      <c r="B231" s="90"/>
      <c r="C231" s="232"/>
      <c r="D231" s="7" t="s">
        <v>3</v>
      </c>
      <c r="E231" s="7" t="s">
        <v>12</v>
      </c>
      <c r="F231" s="7"/>
      <c r="G231" s="26"/>
      <c r="H231" s="149"/>
      <c r="I231" s="81"/>
      <c r="J231" s="29"/>
      <c r="K231" s="218"/>
      <c r="L231" s="218"/>
    </row>
    <row r="232" spans="1:12" ht="12.75" customHeight="1" x14ac:dyDescent="0.2">
      <c r="A232" s="91" t="s">
        <v>221</v>
      </c>
      <c r="B232" s="91"/>
      <c r="C232" s="233"/>
      <c r="D232" s="12" t="s">
        <v>167</v>
      </c>
      <c r="E232" s="8" t="s">
        <v>23</v>
      </c>
      <c r="F232" s="6"/>
      <c r="G232" s="30"/>
      <c r="H232" s="158"/>
      <c r="I232" s="82"/>
      <c r="J232" s="33"/>
      <c r="K232" s="219"/>
      <c r="L232" s="219"/>
    </row>
    <row r="233" spans="1:12" ht="12.75" customHeight="1" x14ac:dyDescent="0.2">
      <c r="A233" s="89" t="s">
        <v>221</v>
      </c>
      <c r="B233" s="89"/>
      <c r="C233" s="231">
        <f>+C230+1</f>
        <v>76</v>
      </c>
      <c r="D233" s="9" t="s">
        <v>10</v>
      </c>
      <c r="E233" s="5" t="s">
        <v>148</v>
      </c>
      <c r="F233" s="10" t="s">
        <v>1</v>
      </c>
      <c r="G233" s="22">
        <v>11000000</v>
      </c>
      <c r="H233" s="140"/>
      <c r="I233" s="83"/>
      <c r="J233" s="24">
        <v>1989</v>
      </c>
      <c r="K233" s="217"/>
      <c r="L233" s="217"/>
    </row>
    <row r="234" spans="1:12" ht="12.75" customHeight="1" x14ac:dyDescent="0.2">
      <c r="A234" s="90" t="s">
        <v>221</v>
      </c>
      <c r="B234" s="90"/>
      <c r="C234" s="232"/>
      <c r="D234" s="7" t="s">
        <v>3</v>
      </c>
      <c r="E234" s="7" t="s">
        <v>12</v>
      </c>
      <c r="F234" s="7"/>
      <c r="G234" s="26"/>
      <c r="H234" s="149"/>
      <c r="I234" s="81"/>
      <c r="J234" s="29"/>
      <c r="K234" s="218"/>
      <c r="L234" s="218"/>
    </row>
    <row r="235" spans="1:12" ht="12.75" customHeight="1" x14ac:dyDescent="0.2">
      <c r="A235" s="91" t="s">
        <v>221</v>
      </c>
      <c r="B235" s="91"/>
      <c r="C235" s="233"/>
      <c r="D235" s="12" t="s">
        <v>167</v>
      </c>
      <c r="E235" s="8" t="s">
        <v>29</v>
      </c>
      <c r="F235" s="6"/>
      <c r="G235" s="30"/>
      <c r="H235" s="158"/>
      <c r="I235" s="82"/>
      <c r="J235" s="33"/>
      <c r="K235" s="219"/>
      <c r="L235" s="219"/>
    </row>
    <row r="236" spans="1:12" x14ac:dyDescent="0.2">
      <c r="A236" s="89" t="s">
        <v>221</v>
      </c>
      <c r="B236" s="89"/>
      <c r="C236" s="231">
        <f>+C233+1</f>
        <v>77</v>
      </c>
      <c r="D236" s="9" t="s">
        <v>10</v>
      </c>
      <c r="E236" s="5" t="s">
        <v>183</v>
      </c>
      <c r="F236" s="10" t="s">
        <v>1</v>
      </c>
      <c r="G236" s="22">
        <v>8100000</v>
      </c>
      <c r="H236" s="140"/>
      <c r="I236" s="83"/>
      <c r="J236" s="24">
        <v>1991</v>
      </c>
      <c r="K236" s="217">
        <f>+G236</f>
        <v>8100000</v>
      </c>
      <c r="L236" s="217"/>
    </row>
    <row r="237" spans="1:12" x14ac:dyDescent="0.2">
      <c r="A237" s="90" t="s">
        <v>221</v>
      </c>
      <c r="B237" s="90"/>
      <c r="C237" s="232"/>
      <c r="D237" s="7" t="s">
        <v>3</v>
      </c>
      <c r="E237" s="7" t="s">
        <v>5</v>
      </c>
      <c r="F237" s="7"/>
      <c r="G237" s="26"/>
      <c r="H237" s="149"/>
      <c r="I237" s="81"/>
      <c r="J237" s="29"/>
      <c r="K237" s="218"/>
      <c r="L237" s="218"/>
    </row>
    <row r="238" spans="1:12" x14ac:dyDescent="0.2">
      <c r="A238" s="91" t="s">
        <v>221</v>
      </c>
      <c r="B238" s="91"/>
      <c r="C238" s="233"/>
      <c r="D238" s="12" t="s">
        <v>167</v>
      </c>
      <c r="E238" s="8" t="s">
        <v>38</v>
      </c>
      <c r="F238" s="6"/>
      <c r="G238" s="30"/>
      <c r="H238" s="158"/>
      <c r="I238" s="82"/>
      <c r="J238" s="33"/>
      <c r="K238" s="219"/>
      <c r="L238" s="219"/>
    </row>
    <row r="239" spans="1:12" x14ac:dyDescent="0.2">
      <c r="A239" s="89" t="s">
        <v>221</v>
      </c>
      <c r="B239" s="89"/>
      <c r="C239" s="231">
        <f>+C236+1</f>
        <v>78</v>
      </c>
      <c r="D239" s="9" t="s">
        <v>10</v>
      </c>
      <c r="E239" s="5" t="s">
        <v>102</v>
      </c>
      <c r="F239" s="10" t="s">
        <v>1</v>
      </c>
      <c r="G239" s="22">
        <v>3100000</v>
      </c>
      <c r="H239" s="140"/>
      <c r="I239" s="83"/>
      <c r="J239" s="24">
        <v>1990</v>
      </c>
      <c r="K239" s="217"/>
      <c r="L239" s="217"/>
    </row>
    <row r="240" spans="1:12" x14ac:dyDescent="0.2">
      <c r="A240" s="90" t="s">
        <v>221</v>
      </c>
      <c r="B240" s="90"/>
      <c r="C240" s="232"/>
      <c r="D240" s="7" t="s">
        <v>3</v>
      </c>
      <c r="E240" s="7" t="s">
        <v>12</v>
      </c>
      <c r="F240" s="7"/>
      <c r="G240" s="26"/>
      <c r="H240" s="149"/>
      <c r="I240" s="81"/>
      <c r="J240" s="29"/>
      <c r="K240" s="218"/>
      <c r="L240" s="218"/>
    </row>
    <row r="241" spans="1:12" x14ac:dyDescent="0.2">
      <c r="A241" s="91" t="s">
        <v>221</v>
      </c>
      <c r="B241" s="91"/>
      <c r="C241" s="233"/>
      <c r="D241" s="12" t="s">
        <v>167</v>
      </c>
      <c r="E241" s="8" t="s">
        <v>23</v>
      </c>
      <c r="F241" s="6"/>
      <c r="G241" s="30"/>
      <c r="H241" s="158"/>
      <c r="I241" s="82"/>
      <c r="J241" s="33"/>
      <c r="K241" s="219"/>
      <c r="L241" s="219"/>
    </row>
    <row r="242" spans="1:12" x14ac:dyDescent="0.2">
      <c r="A242" s="89" t="s">
        <v>221</v>
      </c>
      <c r="B242" s="89"/>
      <c r="C242" s="231">
        <f>+C239+1</f>
        <v>79</v>
      </c>
      <c r="D242" s="9" t="s">
        <v>10</v>
      </c>
      <c r="E242" s="5" t="s">
        <v>185</v>
      </c>
      <c r="F242" s="10" t="s">
        <v>1</v>
      </c>
      <c r="G242" s="22">
        <v>24000000</v>
      </c>
      <c r="H242" s="140"/>
      <c r="I242" s="83"/>
      <c r="J242" s="24">
        <v>1970</v>
      </c>
      <c r="K242" s="217">
        <f>+G242</f>
        <v>24000000</v>
      </c>
      <c r="L242" s="217"/>
    </row>
    <row r="243" spans="1:12" x14ac:dyDescent="0.2">
      <c r="A243" s="90" t="s">
        <v>221</v>
      </c>
      <c r="B243" s="90"/>
      <c r="C243" s="232"/>
      <c r="D243" s="7" t="s">
        <v>3</v>
      </c>
      <c r="E243" s="7" t="s">
        <v>5</v>
      </c>
      <c r="F243" s="7"/>
      <c r="G243" s="26"/>
      <c r="H243" s="149"/>
      <c r="I243" s="81"/>
      <c r="J243" s="29"/>
      <c r="K243" s="218"/>
      <c r="L243" s="218"/>
    </row>
    <row r="244" spans="1:12" x14ac:dyDescent="0.2">
      <c r="A244" s="91" t="s">
        <v>221</v>
      </c>
      <c r="B244" s="91"/>
      <c r="C244" s="233"/>
      <c r="D244" s="12" t="s">
        <v>167</v>
      </c>
      <c r="E244" s="8" t="s">
        <v>93</v>
      </c>
      <c r="F244" s="6"/>
      <c r="G244" s="30"/>
      <c r="H244" s="158"/>
      <c r="I244" s="82"/>
      <c r="J244" s="33"/>
      <c r="K244" s="219"/>
      <c r="L244" s="219"/>
    </row>
    <row r="245" spans="1:12" ht="25.5" x14ac:dyDescent="0.2">
      <c r="A245" s="89" t="s">
        <v>221</v>
      </c>
      <c r="B245" s="89"/>
      <c r="C245" s="231">
        <f>+C242+1</f>
        <v>80</v>
      </c>
      <c r="D245" s="9" t="s">
        <v>10</v>
      </c>
      <c r="E245" s="5" t="s">
        <v>186</v>
      </c>
      <c r="F245" s="10" t="s">
        <v>1</v>
      </c>
      <c r="G245" s="22">
        <v>38000000</v>
      </c>
      <c r="H245" s="140"/>
      <c r="I245" s="83"/>
      <c r="J245" s="42">
        <v>1985</v>
      </c>
      <c r="K245" s="220"/>
      <c r="L245" s="217">
        <f>+G245</f>
        <v>38000000</v>
      </c>
    </row>
    <row r="246" spans="1:12" x14ac:dyDescent="0.2">
      <c r="A246" s="90" t="s">
        <v>221</v>
      </c>
      <c r="B246" s="90"/>
      <c r="C246" s="232"/>
      <c r="D246" s="7" t="s">
        <v>3</v>
      </c>
      <c r="E246" s="7" t="s">
        <v>5</v>
      </c>
      <c r="F246" s="7"/>
      <c r="G246" s="26"/>
      <c r="H246" s="149"/>
      <c r="I246" s="81"/>
      <c r="J246" s="29"/>
      <c r="K246" s="218"/>
      <c r="L246" s="218"/>
    </row>
    <row r="247" spans="1:12" ht="25.5" x14ac:dyDescent="0.2">
      <c r="A247" s="91" t="s">
        <v>221</v>
      </c>
      <c r="B247" s="91"/>
      <c r="C247" s="233"/>
      <c r="D247" s="12" t="s">
        <v>167</v>
      </c>
      <c r="E247" s="8" t="s">
        <v>94</v>
      </c>
      <c r="F247" s="6"/>
      <c r="G247" s="30"/>
      <c r="H247" s="158"/>
      <c r="I247" s="82"/>
      <c r="J247" s="33"/>
      <c r="K247" s="219"/>
      <c r="L247" s="219"/>
    </row>
    <row r="248" spans="1:12" x14ac:dyDescent="0.2">
      <c r="A248" s="89" t="s">
        <v>221</v>
      </c>
      <c r="B248" s="89"/>
      <c r="C248" s="231">
        <f>+C245+1</f>
        <v>81</v>
      </c>
      <c r="D248" s="9" t="s">
        <v>10</v>
      </c>
      <c r="E248" s="5" t="s">
        <v>95</v>
      </c>
      <c r="F248" s="10" t="s">
        <v>1</v>
      </c>
      <c r="G248" s="22">
        <v>29000000</v>
      </c>
      <c r="H248" s="140"/>
      <c r="I248" s="83"/>
      <c r="J248" s="24">
        <v>1967</v>
      </c>
      <c r="K248" s="217">
        <f>+G248</f>
        <v>29000000</v>
      </c>
      <c r="L248" s="217"/>
    </row>
    <row r="249" spans="1:12" x14ac:dyDescent="0.2">
      <c r="A249" s="90" t="s">
        <v>221</v>
      </c>
      <c r="B249" s="90"/>
      <c r="C249" s="232"/>
      <c r="D249" s="7" t="s">
        <v>3</v>
      </c>
      <c r="E249" s="7" t="s">
        <v>5</v>
      </c>
      <c r="F249" s="7"/>
      <c r="G249" s="26"/>
      <c r="H249" s="149"/>
      <c r="I249" s="81"/>
      <c r="J249" s="29"/>
      <c r="K249" s="218"/>
      <c r="L249" s="218"/>
    </row>
    <row r="250" spans="1:12" ht="12.75" customHeight="1" x14ac:dyDescent="0.2">
      <c r="A250" s="91" t="s">
        <v>221</v>
      </c>
      <c r="B250" s="91"/>
      <c r="C250" s="233"/>
      <c r="D250" s="12" t="s">
        <v>167</v>
      </c>
      <c r="E250" s="8" t="s">
        <v>96</v>
      </c>
      <c r="F250" s="6"/>
      <c r="G250" s="30"/>
      <c r="H250" s="158"/>
      <c r="I250" s="82"/>
      <c r="J250" s="33"/>
      <c r="K250" s="219"/>
      <c r="L250" s="219"/>
    </row>
    <row r="251" spans="1:12" x14ac:dyDescent="0.2">
      <c r="A251" s="89" t="s">
        <v>221</v>
      </c>
      <c r="B251" s="89"/>
      <c r="C251" s="231">
        <f>+C248+1</f>
        <v>82</v>
      </c>
      <c r="D251" s="9" t="s">
        <v>10</v>
      </c>
      <c r="E251" s="5" t="s">
        <v>164</v>
      </c>
      <c r="F251" s="10" t="s">
        <v>1</v>
      </c>
      <c r="G251" s="22">
        <v>24400000</v>
      </c>
      <c r="H251" s="140"/>
      <c r="I251" s="83"/>
      <c r="J251" s="24">
        <v>1971</v>
      </c>
      <c r="K251" s="217">
        <f>+G251</f>
        <v>24400000</v>
      </c>
      <c r="L251" s="217"/>
    </row>
    <row r="252" spans="1:12" x14ac:dyDescent="0.2">
      <c r="A252" s="90" t="s">
        <v>221</v>
      </c>
      <c r="B252" s="90"/>
      <c r="C252" s="232"/>
      <c r="D252" s="7" t="s">
        <v>3</v>
      </c>
      <c r="E252" s="7" t="s">
        <v>5</v>
      </c>
      <c r="F252" s="7"/>
      <c r="G252" s="26"/>
      <c r="H252" s="149"/>
      <c r="I252" s="81"/>
      <c r="J252" s="29"/>
      <c r="K252" s="218"/>
      <c r="L252" s="218"/>
    </row>
    <row r="253" spans="1:12" ht="25.5" x14ac:dyDescent="0.2">
      <c r="A253" s="91" t="s">
        <v>221</v>
      </c>
      <c r="B253" s="91"/>
      <c r="C253" s="233"/>
      <c r="D253" s="12" t="s">
        <v>167</v>
      </c>
      <c r="E253" s="8" t="s">
        <v>97</v>
      </c>
      <c r="F253" s="6"/>
      <c r="G253" s="30"/>
      <c r="H253" s="158"/>
      <c r="I253" s="82"/>
      <c r="J253" s="33"/>
      <c r="K253" s="219"/>
      <c r="L253" s="219"/>
    </row>
    <row r="254" spans="1:12" x14ac:dyDescent="0.2">
      <c r="A254" s="89" t="s">
        <v>221</v>
      </c>
      <c r="B254" s="89"/>
      <c r="C254" s="231">
        <f>+C251+1</f>
        <v>83</v>
      </c>
      <c r="D254" s="9" t="s">
        <v>10</v>
      </c>
      <c r="E254" s="5" t="s">
        <v>89</v>
      </c>
      <c r="F254" s="10" t="s">
        <v>1</v>
      </c>
      <c r="G254" s="22">
        <v>12600000</v>
      </c>
      <c r="H254" s="140"/>
      <c r="I254" s="83"/>
      <c r="J254" s="24">
        <v>1985</v>
      </c>
      <c r="K254" s="217"/>
      <c r="L254" s="217"/>
    </row>
    <row r="255" spans="1:12" x14ac:dyDescent="0.2">
      <c r="A255" s="90" t="s">
        <v>221</v>
      </c>
      <c r="B255" s="90"/>
      <c r="C255" s="232"/>
      <c r="D255" s="7" t="s">
        <v>3</v>
      </c>
      <c r="E255" s="7" t="s">
        <v>90</v>
      </c>
      <c r="F255" s="7"/>
      <c r="G255" s="26"/>
      <c r="H255" s="149"/>
      <c r="I255" s="81"/>
      <c r="J255" s="29"/>
      <c r="K255" s="218"/>
      <c r="L255" s="218"/>
    </row>
    <row r="256" spans="1:12" x14ac:dyDescent="0.2">
      <c r="A256" s="91" t="s">
        <v>221</v>
      </c>
      <c r="B256" s="91"/>
      <c r="C256" s="233"/>
      <c r="D256" s="12" t="s">
        <v>167</v>
      </c>
      <c r="E256" s="8" t="s">
        <v>91</v>
      </c>
      <c r="F256" s="6"/>
      <c r="G256" s="30"/>
      <c r="H256" s="158"/>
      <c r="I256" s="82"/>
      <c r="J256" s="33"/>
      <c r="K256" s="219"/>
      <c r="L256" s="219"/>
    </row>
    <row r="257" spans="1:12" x14ac:dyDescent="0.2">
      <c r="A257" s="89" t="s">
        <v>221</v>
      </c>
      <c r="B257" s="89"/>
      <c r="C257" s="231">
        <f>+C254+1</f>
        <v>84</v>
      </c>
      <c r="D257" s="9" t="s">
        <v>10</v>
      </c>
      <c r="E257" s="5" t="s">
        <v>169</v>
      </c>
      <c r="F257" s="10" t="s">
        <v>1</v>
      </c>
      <c r="G257" s="22">
        <v>7200000</v>
      </c>
      <c r="H257" s="140"/>
      <c r="I257" s="80">
        <v>500000</v>
      </c>
      <c r="J257" s="37">
        <v>1995</v>
      </c>
      <c r="K257" s="217"/>
      <c r="L257" s="217"/>
    </row>
    <row r="258" spans="1:12" x14ac:dyDescent="0.2">
      <c r="A258" s="90" t="s">
        <v>221</v>
      </c>
      <c r="B258" s="90"/>
      <c r="C258" s="232"/>
      <c r="D258" s="7" t="s">
        <v>3</v>
      </c>
      <c r="E258" s="7" t="s">
        <v>12</v>
      </c>
      <c r="F258" s="7"/>
      <c r="G258" s="26"/>
      <c r="H258" s="149"/>
      <c r="I258" s="81"/>
      <c r="J258" s="29"/>
      <c r="K258" s="218"/>
      <c r="L258" s="218"/>
    </row>
    <row r="259" spans="1:12" x14ac:dyDescent="0.2">
      <c r="A259" s="91" t="s">
        <v>221</v>
      </c>
      <c r="B259" s="91"/>
      <c r="C259" s="233"/>
      <c r="D259" s="12" t="s">
        <v>167</v>
      </c>
      <c r="E259" s="8" t="s">
        <v>171</v>
      </c>
      <c r="F259" s="6"/>
      <c r="G259" s="30"/>
      <c r="H259" s="158"/>
      <c r="I259" s="82"/>
      <c r="J259" s="33"/>
      <c r="K259" s="219"/>
      <c r="L259" s="219"/>
    </row>
    <row r="260" spans="1:12" x14ac:dyDescent="0.2">
      <c r="A260" s="89" t="s">
        <v>221</v>
      </c>
      <c r="B260" s="89"/>
      <c r="C260" s="231">
        <f>+C257+1</f>
        <v>85</v>
      </c>
      <c r="D260" s="9" t="s">
        <v>10</v>
      </c>
      <c r="E260" s="5" t="s">
        <v>170</v>
      </c>
      <c r="F260" s="10" t="s">
        <v>1</v>
      </c>
      <c r="G260" s="22">
        <v>3600000</v>
      </c>
      <c r="H260" s="140"/>
      <c r="I260" s="80"/>
      <c r="J260" s="37">
        <v>1995</v>
      </c>
      <c r="K260" s="217"/>
      <c r="L260" s="217"/>
    </row>
    <row r="261" spans="1:12" x14ac:dyDescent="0.2">
      <c r="A261" s="90" t="s">
        <v>221</v>
      </c>
      <c r="B261" s="90"/>
      <c r="C261" s="232"/>
      <c r="D261" s="7" t="s">
        <v>3</v>
      </c>
      <c r="E261" s="7" t="s">
        <v>12</v>
      </c>
      <c r="F261" s="7"/>
      <c r="G261" s="26"/>
      <c r="H261" s="149"/>
      <c r="I261" s="81"/>
      <c r="J261" s="29"/>
      <c r="K261" s="218"/>
      <c r="L261" s="218"/>
    </row>
    <row r="262" spans="1:12" x14ac:dyDescent="0.2">
      <c r="A262" s="91" t="s">
        <v>221</v>
      </c>
      <c r="B262" s="91"/>
      <c r="C262" s="233"/>
      <c r="D262" s="12" t="s">
        <v>167</v>
      </c>
      <c r="E262" s="8" t="s">
        <v>23</v>
      </c>
      <c r="F262" s="6"/>
      <c r="G262" s="30"/>
      <c r="H262" s="158"/>
      <c r="I262" s="82"/>
      <c r="J262" s="33"/>
      <c r="K262" s="219"/>
      <c r="L262" s="219"/>
    </row>
    <row r="263" spans="1:12" x14ac:dyDescent="0.2">
      <c r="A263" s="89" t="s">
        <v>221</v>
      </c>
      <c r="B263" s="89"/>
      <c r="C263" s="231">
        <f>+C260+1</f>
        <v>86</v>
      </c>
      <c r="D263" s="9" t="s">
        <v>10</v>
      </c>
      <c r="E263" s="5" t="s">
        <v>225</v>
      </c>
      <c r="F263" s="10" t="s">
        <v>1</v>
      </c>
      <c r="G263" s="22">
        <v>85600000</v>
      </c>
      <c r="H263" s="140"/>
      <c r="I263" s="80">
        <v>5000000</v>
      </c>
      <c r="J263" s="37">
        <v>2013</v>
      </c>
      <c r="K263" s="217"/>
      <c r="L263" s="217"/>
    </row>
    <row r="264" spans="1:12" x14ac:dyDescent="0.2">
      <c r="A264" s="90" t="s">
        <v>221</v>
      </c>
      <c r="B264" s="90"/>
      <c r="C264" s="232"/>
      <c r="D264" s="7" t="s">
        <v>3</v>
      </c>
      <c r="E264" s="7" t="s">
        <v>12</v>
      </c>
      <c r="F264" s="7"/>
      <c r="G264" s="26"/>
      <c r="H264" s="149"/>
      <c r="I264" s="81"/>
      <c r="J264" s="29"/>
      <c r="K264" s="218"/>
      <c r="L264" s="218"/>
    </row>
    <row r="265" spans="1:12" x14ac:dyDescent="0.2">
      <c r="A265" s="91" t="s">
        <v>221</v>
      </c>
      <c r="B265" s="91"/>
      <c r="C265" s="233"/>
      <c r="D265" s="12" t="s">
        <v>167</v>
      </c>
      <c r="E265" s="8" t="s">
        <v>122</v>
      </c>
      <c r="F265" s="6"/>
      <c r="G265" s="30"/>
      <c r="H265" s="158"/>
      <c r="I265" s="82"/>
      <c r="J265" s="33"/>
      <c r="K265" s="219"/>
      <c r="L265" s="219"/>
    </row>
    <row r="266" spans="1:12" x14ac:dyDescent="0.2">
      <c r="A266" s="89" t="s">
        <v>221</v>
      </c>
      <c r="B266" s="89"/>
      <c r="C266" s="231">
        <f>+C263+1</f>
        <v>87</v>
      </c>
      <c r="D266" s="9" t="s">
        <v>116</v>
      </c>
      <c r="E266" s="5" t="s">
        <v>140</v>
      </c>
      <c r="F266" s="10" t="s">
        <v>1</v>
      </c>
      <c r="G266" s="22">
        <v>23600000</v>
      </c>
      <c r="H266" s="140"/>
      <c r="I266" s="83"/>
      <c r="J266" s="24">
        <v>1992</v>
      </c>
      <c r="K266" s="217"/>
      <c r="L266" s="217"/>
    </row>
    <row r="267" spans="1:12" x14ac:dyDescent="0.2">
      <c r="A267" s="90" t="s">
        <v>221</v>
      </c>
      <c r="B267" s="90"/>
      <c r="C267" s="232"/>
      <c r="D267" s="25" t="s">
        <v>3</v>
      </c>
      <c r="E267" s="7" t="s">
        <v>13</v>
      </c>
      <c r="F267" s="7"/>
      <c r="G267" s="26"/>
      <c r="H267" s="149"/>
      <c r="I267" s="81"/>
      <c r="J267" s="29"/>
      <c r="K267" s="218"/>
      <c r="L267" s="218"/>
    </row>
    <row r="268" spans="1:12" x14ac:dyDescent="0.2">
      <c r="A268" s="90" t="s">
        <v>221</v>
      </c>
      <c r="B268" s="90"/>
      <c r="C268" s="232"/>
      <c r="D268" s="25" t="s">
        <v>167</v>
      </c>
      <c r="E268" s="7" t="s">
        <v>18</v>
      </c>
      <c r="F268" s="7"/>
      <c r="G268" s="26"/>
      <c r="H268" s="149"/>
      <c r="I268" s="81"/>
      <c r="J268" s="29"/>
      <c r="K268" s="218"/>
      <c r="L268" s="218"/>
    </row>
    <row r="269" spans="1:12" x14ac:dyDescent="0.2">
      <c r="A269" s="91" t="s">
        <v>221</v>
      </c>
      <c r="B269" s="91"/>
      <c r="C269" s="233"/>
      <c r="D269" s="12" t="s">
        <v>198</v>
      </c>
      <c r="E269" s="8" t="s">
        <v>216</v>
      </c>
      <c r="F269" s="6"/>
      <c r="G269" s="30"/>
      <c r="H269" s="158"/>
      <c r="I269" s="82"/>
      <c r="J269" s="33"/>
      <c r="K269" s="219"/>
      <c r="L269" s="219"/>
    </row>
    <row r="270" spans="1:12" x14ac:dyDescent="0.2">
      <c r="A270" s="89" t="s">
        <v>221</v>
      </c>
      <c r="B270" s="89"/>
      <c r="C270" s="231">
        <f>+C266+1</f>
        <v>88</v>
      </c>
      <c r="D270" s="9" t="s">
        <v>116</v>
      </c>
      <c r="E270" s="5" t="s">
        <v>117</v>
      </c>
      <c r="F270" s="10" t="s">
        <v>1</v>
      </c>
      <c r="G270" s="22">
        <v>1300000</v>
      </c>
      <c r="H270" s="140"/>
      <c r="I270" s="83"/>
      <c r="J270" s="24">
        <v>1989</v>
      </c>
      <c r="K270" s="217"/>
      <c r="L270" s="217"/>
    </row>
    <row r="271" spans="1:12" x14ac:dyDescent="0.2">
      <c r="A271" s="90" t="s">
        <v>221</v>
      </c>
      <c r="B271" s="90"/>
      <c r="C271" s="232"/>
      <c r="D271" s="7" t="s">
        <v>3</v>
      </c>
      <c r="E271" s="7" t="s">
        <v>12</v>
      </c>
      <c r="F271" s="7"/>
      <c r="G271" s="26"/>
      <c r="H271" s="149"/>
      <c r="I271" s="81"/>
      <c r="J271" s="29"/>
      <c r="K271" s="218"/>
      <c r="L271" s="218"/>
    </row>
    <row r="272" spans="1:12" x14ac:dyDescent="0.2">
      <c r="A272" s="91" t="s">
        <v>221</v>
      </c>
      <c r="B272" s="91"/>
      <c r="C272" s="233"/>
      <c r="D272" s="12" t="s">
        <v>167</v>
      </c>
      <c r="E272" s="8" t="s">
        <v>18</v>
      </c>
      <c r="F272" s="6"/>
      <c r="G272" s="30"/>
      <c r="H272" s="158"/>
      <c r="I272" s="82"/>
      <c r="J272" s="33"/>
      <c r="K272" s="219"/>
      <c r="L272" s="219"/>
    </row>
    <row r="273" spans="1:12" x14ac:dyDescent="0.2">
      <c r="A273" s="89" t="s">
        <v>221</v>
      </c>
      <c r="B273" s="89"/>
      <c r="C273" s="231">
        <f>+C270+1</f>
        <v>89</v>
      </c>
      <c r="D273" s="9" t="s">
        <v>116</v>
      </c>
      <c r="E273" s="5" t="s">
        <v>118</v>
      </c>
      <c r="F273" s="10" t="s">
        <v>1</v>
      </c>
      <c r="G273" s="22">
        <v>3900000</v>
      </c>
      <c r="H273" s="140"/>
      <c r="I273" s="83"/>
      <c r="J273" s="24">
        <v>1989</v>
      </c>
      <c r="K273" s="217"/>
      <c r="L273" s="217"/>
    </row>
    <row r="274" spans="1:12" x14ac:dyDescent="0.2">
      <c r="A274" s="90" t="s">
        <v>221</v>
      </c>
      <c r="B274" s="90"/>
      <c r="C274" s="232"/>
      <c r="D274" s="7" t="s">
        <v>3</v>
      </c>
      <c r="E274" s="7" t="s">
        <v>12</v>
      </c>
      <c r="F274" s="7"/>
      <c r="G274" s="26"/>
      <c r="H274" s="149"/>
      <c r="I274" s="81"/>
      <c r="J274" s="29"/>
      <c r="K274" s="218"/>
      <c r="L274" s="218"/>
    </row>
    <row r="275" spans="1:12" x14ac:dyDescent="0.2">
      <c r="A275" s="91" t="s">
        <v>221</v>
      </c>
      <c r="B275" s="91"/>
      <c r="C275" s="233"/>
      <c r="D275" s="12" t="s">
        <v>167</v>
      </c>
      <c r="E275" s="8" t="s">
        <v>88</v>
      </c>
      <c r="F275" s="6"/>
      <c r="G275" s="30"/>
      <c r="H275" s="158"/>
      <c r="I275" s="82"/>
      <c r="J275" s="33"/>
      <c r="K275" s="219"/>
      <c r="L275" s="219"/>
    </row>
    <row r="276" spans="1:12" x14ac:dyDescent="0.2">
      <c r="A276" s="89" t="s">
        <v>221</v>
      </c>
      <c r="B276" s="89"/>
      <c r="C276" s="231">
        <f>+C273+1</f>
        <v>90</v>
      </c>
      <c r="D276" s="9" t="s">
        <v>116</v>
      </c>
      <c r="E276" s="5" t="s">
        <v>119</v>
      </c>
      <c r="F276" s="10" t="s">
        <v>1</v>
      </c>
      <c r="G276" s="22">
        <v>5100000</v>
      </c>
      <c r="H276" s="140"/>
      <c r="I276" s="83"/>
      <c r="J276" s="24">
        <v>1990</v>
      </c>
      <c r="K276" s="217"/>
      <c r="L276" s="217"/>
    </row>
    <row r="277" spans="1:12" x14ac:dyDescent="0.2">
      <c r="A277" s="90" t="s">
        <v>221</v>
      </c>
      <c r="B277" s="90"/>
      <c r="C277" s="232"/>
      <c r="D277" s="7" t="s">
        <v>3</v>
      </c>
      <c r="E277" s="7" t="s">
        <v>12</v>
      </c>
      <c r="F277" s="7"/>
      <c r="G277" s="26"/>
      <c r="H277" s="149"/>
      <c r="I277" s="81"/>
      <c r="J277" s="29"/>
      <c r="K277" s="218"/>
      <c r="L277" s="218"/>
    </row>
    <row r="278" spans="1:12" x14ac:dyDescent="0.2">
      <c r="A278" s="91" t="s">
        <v>221</v>
      </c>
      <c r="B278" s="91"/>
      <c r="C278" s="233"/>
      <c r="D278" s="12" t="s">
        <v>167</v>
      </c>
      <c r="E278" s="8" t="s">
        <v>43</v>
      </c>
      <c r="F278" s="6"/>
      <c r="G278" s="30"/>
      <c r="H278" s="158"/>
      <c r="I278" s="82"/>
      <c r="J278" s="33"/>
      <c r="K278" s="219"/>
      <c r="L278" s="219"/>
    </row>
    <row r="279" spans="1:12" x14ac:dyDescent="0.2">
      <c r="A279" s="89" t="s">
        <v>221</v>
      </c>
      <c r="B279" s="89"/>
      <c r="C279" s="231">
        <f>+C276+1</f>
        <v>91</v>
      </c>
      <c r="D279" s="9" t="s">
        <v>83</v>
      </c>
      <c r="E279" s="5" t="s">
        <v>166</v>
      </c>
      <c r="F279" s="10" t="s">
        <v>1</v>
      </c>
      <c r="G279" s="22">
        <v>53000000</v>
      </c>
      <c r="H279" s="140"/>
      <c r="I279" s="83"/>
      <c r="J279" s="24">
        <v>1976</v>
      </c>
      <c r="K279" s="217"/>
      <c r="L279" s="217"/>
    </row>
    <row r="280" spans="1:12" x14ac:dyDescent="0.2">
      <c r="A280" s="90" t="s">
        <v>221</v>
      </c>
      <c r="B280" s="90"/>
      <c r="C280" s="232"/>
      <c r="D280" s="7" t="s">
        <v>3</v>
      </c>
      <c r="E280" s="7" t="s">
        <v>5</v>
      </c>
      <c r="F280" s="7"/>
      <c r="G280" s="26"/>
      <c r="H280" s="149"/>
      <c r="I280" s="81"/>
      <c r="J280" s="29"/>
      <c r="K280" s="218"/>
      <c r="L280" s="218"/>
    </row>
    <row r="281" spans="1:12" x14ac:dyDescent="0.2">
      <c r="A281" s="91" t="s">
        <v>221</v>
      </c>
      <c r="B281" s="91"/>
      <c r="C281" s="233"/>
      <c r="D281" s="12" t="s">
        <v>167</v>
      </c>
      <c r="E281" s="8" t="s">
        <v>215</v>
      </c>
      <c r="F281" s="6"/>
      <c r="G281" s="30"/>
      <c r="H281" s="158"/>
      <c r="I281" s="82"/>
      <c r="J281" s="33"/>
      <c r="K281" s="219"/>
      <c r="L281" s="219"/>
    </row>
    <row r="282" spans="1:12" x14ac:dyDescent="0.2">
      <c r="A282" s="4"/>
      <c r="B282" s="4"/>
      <c r="C282" s="4"/>
      <c r="D282" s="17" t="s">
        <v>146</v>
      </c>
      <c r="E282" s="18"/>
      <c r="F282" s="18"/>
      <c r="G282" s="47">
        <f>SUM(G3:G281)</f>
        <v>1251600000</v>
      </c>
      <c r="H282" s="195">
        <f>SUM(H3:H281)</f>
        <v>2600000</v>
      </c>
      <c r="I282" s="193">
        <f>SUM(I3:I281)</f>
        <v>5500000</v>
      </c>
      <c r="J282" s="11"/>
      <c r="K282" s="193">
        <f>SUM(K3:K281)</f>
        <v>245600000</v>
      </c>
      <c r="L282" s="193">
        <f>SUM(L3:L281)</f>
        <v>144700000</v>
      </c>
    </row>
    <row r="284" spans="1:12" x14ac:dyDescent="0.2">
      <c r="G284" s="86"/>
      <c r="H284" s="86"/>
      <c r="I284" s="86"/>
    </row>
    <row r="294" spans="3:12" x14ac:dyDescent="0.2">
      <c r="C294" s="1"/>
      <c r="D294" s="1"/>
      <c r="G294" s="20"/>
      <c r="H294" s="20"/>
      <c r="J294" s="1"/>
      <c r="K294" s="222"/>
      <c r="L294" s="222"/>
    </row>
    <row r="295" spans="3:12" x14ac:dyDescent="0.2">
      <c r="C295" s="1"/>
      <c r="D295" s="1"/>
      <c r="G295" s="20"/>
      <c r="H295" s="20"/>
      <c r="J295" s="1"/>
      <c r="K295" s="222"/>
      <c r="L295" s="222"/>
    </row>
    <row r="296" spans="3:12" x14ac:dyDescent="0.2">
      <c r="C296" s="1"/>
      <c r="D296" s="1"/>
      <c r="G296" s="20"/>
      <c r="H296" s="20"/>
      <c r="J296" s="1"/>
      <c r="K296" s="222"/>
      <c r="L296" s="222"/>
    </row>
    <row r="297" spans="3:12" x14ac:dyDescent="0.2">
      <c r="C297" s="1"/>
      <c r="D297" s="1"/>
      <c r="G297" s="20"/>
      <c r="H297" s="20"/>
      <c r="J297" s="1"/>
      <c r="K297" s="222"/>
      <c r="L297" s="222"/>
    </row>
    <row r="298" spans="3:12" x14ac:dyDescent="0.2">
      <c r="C298" s="1"/>
      <c r="D298" s="1"/>
      <c r="G298" s="20"/>
      <c r="H298" s="20"/>
      <c r="J298" s="1"/>
      <c r="K298" s="222"/>
      <c r="L298" s="222"/>
    </row>
    <row r="299" spans="3:12" x14ac:dyDescent="0.2">
      <c r="C299" s="1"/>
      <c r="D299" s="1"/>
      <c r="G299" s="20"/>
      <c r="H299" s="20"/>
      <c r="J299" s="1"/>
      <c r="K299" s="222"/>
      <c r="L299" s="222"/>
    </row>
    <row r="300" spans="3:12" x14ac:dyDescent="0.2">
      <c r="C300" s="1"/>
      <c r="D300" s="1"/>
      <c r="G300" s="20"/>
      <c r="H300" s="20"/>
      <c r="J300" s="1"/>
      <c r="K300" s="222"/>
      <c r="L300" s="222"/>
    </row>
    <row r="301" spans="3:12" x14ac:dyDescent="0.2">
      <c r="C301" s="1"/>
      <c r="D301" s="1"/>
      <c r="G301" s="20"/>
      <c r="H301" s="20"/>
      <c r="J301" s="1"/>
      <c r="K301" s="222"/>
      <c r="L301" s="222"/>
    </row>
    <row r="302" spans="3:12" x14ac:dyDescent="0.2">
      <c r="C302" s="1"/>
      <c r="D302" s="1"/>
      <c r="G302" s="20"/>
      <c r="H302" s="20"/>
      <c r="J302" s="1"/>
      <c r="K302" s="222"/>
      <c r="L302" s="222"/>
    </row>
    <row r="303" spans="3:12" x14ac:dyDescent="0.2">
      <c r="C303" s="1"/>
      <c r="D303" s="1"/>
      <c r="G303" s="20"/>
      <c r="H303" s="20"/>
      <c r="J303" s="1"/>
      <c r="K303" s="222"/>
      <c r="L303" s="222"/>
    </row>
    <row r="304" spans="3:12" x14ac:dyDescent="0.2">
      <c r="C304" s="1"/>
      <c r="D304" s="1"/>
      <c r="G304" s="20"/>
      <c r="H304" s="20"/>
      <c r="J304" s="1"/>
      <c r="K304" s="222"/>
      <c r="L304" s="222"/>
    </row>
    <row r="305" spans="3:12" x14ac:dyDescent="0.2">
      <c r="C305" s="1"/>
      <c r="D305" s="1"/>
      <c r="G305" s="20"/>
      <c r="H305" s="20"/>
      <c r="J305" s="1"/>
      <c r="K305" s="222"/>
      <c r="L305" s="222"/>
    </row>
    <row r="306" spans="3:12" x14ac:dyDescent="0.2">
      <c r="C306" s="1"/>
      <c r="D306" s="1"/>
      <c r="G306" s="20"/>
      <c r="H306" s="20"/>
      <c r="J306" s="1"/>
      <c r="K306" s="222"/>
      <c r="L306" s="222"/>
    </row>
    <row r="307" spans="3:12" x14ac:dyDescent="0.2">
      <c r="C307" s="1"/>
      <c r="D307" s="1"/>
      <c r="G307" s="20"/>
      <c r="H307" s="20"/>
      <c r="J307" s="1"/>
      <c r="K307" s="222"/>
      <c r="L307" s="222"/>
    </row>
    <row r="308" spans="3:12" x14ac:dyDescent="0.2">
      <c r="C308" s="1"/>
      <c r="D308" s="1"/>
      <c r="G308" s="20"/>
      <c r="H308" s="20"/>
      <c r="J308" s="1"/>
      <c r="K308" s="222"/>
      <c r="L308" s="222"/>
    </row>
    <row r="309" spans="3:12" x14ac:dyDescent="0.2">
      <c r="C309" s="1"/>
      <c r="D309" s="1"/>
      <c r="G309" s="20"/>
      <c r="H309" s="20"/>
      <c r="J309" s="1"/>
      <c r="K309" s="222"/>
      <c r="L309" s="222"/>
    </row>
    <row r="310" spans="3:12" x14ac:dyDescent="0.2">
      <c r="C310" s="1"/>
      <c r="D310" s="1"/>
      <c r="G310" s="20"/>
      <c r="H310" s="20"/>
      <c r="J310" s="1"/>
      <c r="K310" s="222"/>
      <c r="L310" s="222"/>
    </row>
    <row r="311" spans="3:12" x14ac:dyDescent="0.2">
      <c r="C311" s="1"/>
      <c r="D311" s="1"/>
      <c r="G311" s="20"/>
      <c r="H311" s="20"/>
      <c r="J311" s="1"/>
      <c r="K311" s="222"/>
      <c r="L311" s="222"/>
    </row>
    <row r="312" spans="3:12" x14ac:dyDescent="0.2">
      <c r="C312" s="1"/>
      <c r="D312" s="1"/>
      <c r="G312" s="20"/>
      <c r="H312" s="20"/>
      <c r="J312" s="1"/>
      <c r="K312" s="222"/>
      <c r="L312" s="222"/>
    </row>
    <row r="313" spans="3:12" x14ac:dyDescent="0.2">
      <c r="C313" s="1"/>
      <c r="D313" s="1"/>
      <c r="G313" s="20"/>
      <c r="H313" s="20"/>
      <c r="J313" s="1"/>
      <c r="K313" s="222"/>
      <c r="L313" s="222"/>
    </row>
    <row r="314" spans="3:12" x14ac:dyDescent="0.2">
      <c r="C314" s="1"/>
      <c r="D314" s="1"/>
      <c r="G314" s="20"/>
      <c r="H314" s="20"/>
      <c r="J314" s="1"/>
      <c r="K314" s="222"/>
      <c r="L314" s="222"/>
    </row>
    <row r="315" spans="3:12" x14ac:dyDescent="0.2">
      <c r="C315" s="1"/>
      <c r="D315" s="1"/>
      <c r="G315" s="20"/>
      <c r="H315" s="20"/>
      <c r="J315" s="1"/>
      <c r="K315" s="222"/>
      <c r="L315" s="222"/>
    </row>
    <row r="316" spans="3:12" x14ac:dyDescent="0.2">
      <c r="C316" s="1"/>
      <c r="D316" s="1"/>
      <c r="G316" s="20"/>
      <c r="H316" s="20"/>
      <c r="J316" s="1"/>
      <c r="K316" s="222"/>
      <c r="L316" s="222"/>
    </row>
    <row r="317" spans="3:12" x14ac:dyDescent="0.2">
      <c r="C317" s="1"/>
      <c r="D317" s="1"/>
      <c r="G317" s="20"/>
      <c r="H317" s="20"/>
      <c r="J317" s="1"/>
      <c r="K317" s="222"/>
      <c r="L317" s="222"/>
    </row>
    <row r="318" spans="3:12" x14ac:dyDescent="0.2">
      <c r="C318" s="1"/>
      <c r="D318" s="1"/>
      <c r="G318" s="20"/>
      <c r="H318" s="20"/>
      <c r="J318" s="1"/>
      <c r="K318" s="222"/>
      <c r="L318" s="222"/>
    </row>
    <row r="319" spans="3:12" x14ac:dyDescent="0.2">
      <c r="C319" s="1"/>
      <c r="D319" s="1"/>
      <c r="G319" s="20"/>
      <c r="H319" s="20"/>
      <c r="J319" s="1"/>
      <c r="K319" s="222"/>
      <c r="L319" s="222"/>
    </row>
    <row r="320" spans="3:12" x14ac:dyDescent="0.2">
      <c r="C320" s="1"/>
      <c r="D320" s="1"/>
      <c r="G320" s="20"/>
      <c r="H320" s="20"/>
      <c r="J320" s="1"/>
      <c r="K320" s="222"/>
      <c r="L320" s="222"/>
    </row>
    <row r="321" spans="3:12" x14ac:dyDescent="0.2">
      <c r="C321" s="1"/>
      <c r="D321" s="1"/>
      <c r="G321" s="20"/>
      <c r="H321" s="20"/>
      <c r="J321" s="1"/>
      <c r="K321" s="222"/>
      <c r="L321" s="222"/>
    </row>
    <row r="322" spans="3:12" x14ac:dyDescent="0.2">
      <c r="C322" s="1"/>
      <c r="D322" s="1"/>
      <c r="G322" s="20"/>
      <c r="H322" s="20"/>
      <c r="J322" s="1"/>
      <c r="K322" s="222"/>
      <c r="L322" s="222"/>
    </row>
    <row r="323" spans="3:12" x14ac:dyDescent="0.2">
      <c r="C323" s="1"/>
      <c r="D323" s="1"/>
      <c r="G323" s="20"/>
      <c r="H323" s="20"/>
      <c r="J323" s="1"/>
      <c r="K323" s="222"/>
      <c r="L323" s="222"/>
    </row>
    <row r="324" spans="3:12" x14ac:dyDescent="0.2">
      <c r="C324" s="1"/>
      <c r="D324" s="1"/>
      <c r="G324" s="20"/>
      <c r="H324" s="20"/>
      <c r="J324" s="1"/>
      <c r="K324" s="222"/>
      <c r="L324" s="222"/>
    </row>
    <row r="325" spans="3:12" x14ac:dyDescent="0.2">
      <c r="C325" s="1"/>
      <c r="D325" s="1"/>
      <c r="G325" s="20"/>
      <c r="H325" s="20"/>
      <c r="J325" s="1"/>
      <c r="K325" s="222"/>
      <c r="L325" s="222"/>
    </row>
  </sheetData>
  <sheetProtection password="CADF" sheet="1" objects="1" scenarios="1"/>
  <autoFilter ref="A1:J282"/>
  <mergeCells count="92">
    <mergeCell ref="C276:C278"/>
    <mergeCell ref="G1:H1"/>
    <mergeCell ref="C254:C256"/>
    <mergeCell ref="C257:C259"/>
    <mergeCell ref="C233:C235"/>
    <mergeCell ref="C236:C238"/>
    <mergeCell ref="C242:C244"/>
    <mergeCell ref="C209:C211"/>
    <mergeCell ref="C212:C214"/>
    <mergeCell ref="C126:C128"/>
    <mergeCell ref="C215:C217"/>
    <mergeCell ref="C166:C168"/>
    <mergeCell ref="C169:C171"/>
    <mergeCell ref="C172:C175"/>
    <mergeCell ref="C179:C181"/>
    <mergeCell ref="C98:C100"/>
    <mergeCell ref="C77:C79"/>
    <mergeCell ref="C80:C82"/>
    <mergeCell ref="C83:C85"/>
    <mergeCell ref="C86:C88"/>
    <mergeCell ref="C89:C91"/>
    <mergeCell ref="C95:C97"/>
    <mergeCell ref="C3:C5"/>
    <mergeCell ref="C9:C11"/>
    <mergeCell ref="C12:C14"/>
    <mergeCell ref="C279:C281"/>
    <mergeCell ref="C266:C269"/>
    <mergeCell ref="C270:C272"/>
    <mergeCell ref="C273:C275"/>
    <mergeCell ref="C260:C262"/>
    <mergeCell ref="C239:C241"/>
    <mergeCell ref="C248:C250"/>
    <mergeCell ref="C245:C247"/>
    <mergeCell ref="C251:C253"/>
    <mergeCell ref="C221:C223"/>
    <mergeCell ref="C224:C226"/>
    <mergeCell ref="C227:C229"/>
    <mergeCell ref="C230:C232"/>
    <mergeCell ref="C218:C220"/>
    <mergeCell ref="C197:C199"/>
    <mergeCell ref="C200:C202"/>
    <mergeCell ref="C206:C208"/>
    <mergeCell ref="C191:C193"/>
    <mergeCell ref="C194:C196"/>
    <mergeCell ref="C203:C205"/>
    <mergeCell ref="C188:C190"/>
    <mergeCell ref="C135:C138"/>
    <mergeCell ref="C142:C144"/>
    <mergeCell ref="C176:C178"/>
    <mergeCell ref="C160:C162"/>
    <mergeCell ref="C163:C165"/>
    <mergeCell ref="C185:C187"/>
    <mergeCell ref="C182:C184"/>
    <mergeCell ref="C6:C8"/>
    <mergeCell ref="C65:C67"/>
    <mergeCell ref="C68:C70"/>
    <mergeCell ref="C71:C73"/>
    <mergeCell ref="C74:C76"/>
    <mergeCell ref="C47:C49"/>
    <mergeCell ref="C50:C52"/>
    <mergeCell ref="C53:C55"/>
    <mergeCell ref="C59:C61"/>
    <mergeCell ref="C62:C64"/>
    <mergeCell ref="C44:C46"/>
    <mergeCell ref="C28:C30"/>
    <mergeCell ref="C34:C36"/>
    <mergeCell ref="C37:C39"/>
    <mergeCell ref="C56:C58"/>
    <mergeCell ref="C40:C43"/>
    <mergeCell ref="C263:C265"/>
    <mergeCell ref="C25:C27"/>
    <mergeCell ref="C31:C33"/>
    <mergeCell ref="C15:C17"/>
    <mergeCell ref="C18:C20"/>
    <mergeCell ref="C22:C24"/>
    <mergeCell ref="C116:C118"/>
    <mergeCell ref="C107:C109"/>
    <mergeCell ref="C110:C112"/>
    <mergeCell ref="C113:C115"/>
    <mergeCell ref="C92:C94"/>
    <mergeCell ref="C104:C106"/>
    <mergeCell ref="C101:C103"/>
    <mergeCell ref="C154:C156"/>
    <mergeCell ref="C151:C153"/>
    <mergeCell ref="C148:C150"/>
    <mergeCell ref="C119:C121"/>
    <mergeCell ref="C122:C125"/>
    <mergeCell ref="C157:C159"/>
    <mergeCell ref="C129:C131"/>
    <mergeCell ref="C139:C141"/>
    <mergeCell ref="C132:C134"/>
    <mergeCell ref="C145:C147"/>
  </mergeCells>
  <pageMargins left="0.19685039370078741" right="0.19685039370078741" top="0.39370078740157483" bottom="0.39370078740157483" header="0.19685039370078741" footer="0.19685039370078741"/>
  <pageSetup paperSize="9" scale="83" fitToHeight="0" orientation="landscape" horizontalDpi="4294967295" r:id="rId1"/>
  <headerFooter>
    <oddHeader>&amp;RElenco Immobili: Uso Civile</oddHeader>
  </headerFooter>
  <rowBreaks count="4" manualBreakCount="4">
    <brk id="46" max="16383" man="1"/>
    <brk id="88" max="16383" man="1"/>
    <brk id="202" max="16383" man="1"/>
    <brk id="2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view="pageBreakPreview" zoomScaleNormal="75" zoomScaleSheetLayoutView="100" workbookViewId="0">
      <selection sqref="A1:XFD1048576"/>
    </sheetView>
  </sheetViews>
  <sheetFormatPr defaultRowHeight="6" customHeight="1" x14ac:dyDescent="0.2"/>
  <cols>
    <col min="1" max="1" width="10.28515625" style="2" bestFit="1" customWidth="1"/>
    <col min="2" max="2" width="10.28515625" style="2" customWidth="1"/>
    <col min="3" max="3" width="5.7109375" style="2" customWidth="1"/>
    <col min="4" max="4" width="21.140625" style="16" bestFit="1" customWidth="1"/>
    <col min="5" max="5" width="58.140625" style="1" customWidth="1"/>
    <col min="6" max="6" width="1.85546875" style="1" bestFit="1" customWidth="1"/>
    <col min="7" max="7" width="21.7109375" style="36" customWidth="1"/>
    <col min="8" max="8" width="21.7109375" style="20" customWidth="1"/>
    <col min="9" max="9" width="14.28515625" style="20" customWidth="1"/>
    <col min="10" max="10" width="9.42578125" style="2" customWidth="1"/>
    <col min="11" max="16384" width="9.140625" style="1"/>
  </cols>
  <sheetData>
    <row r="1" spans="1:10" s="15" customFormat="1" ht="42" customHeight="1" x14ac:dyDescent="0.2">
      <c r="A1" s="13" t="s">
        <v>222</v>
      </c>
      <c r="B1" s="13" t="s">
        <v>223</v>
      </c>
      <c r="C1" s="72" t="s">
        <v>211</v>
      </c>
      <c r="D1" s="14"/>
      <c r="E1" s="73" t="s">
        <v>0</v>
      </c>
      <c r="F1" s="14"/>
      <c r="G1" s="237" t="s">
        <v>228</v>
      </c>
      <c r="H1" s="238"/>
      <c r="I1" s="79" t="s">
        <v>142</v>
      </c>
      <c r="J1" s="34" t="s">
        <v>210</v>
      </c>
    </row>
    <row r="2" spans="1:10" s="15" customFormat="1" ht="12.75" x14ac:dyDescent="0.2">
      <c r="A2" s="92"/>
      <c r="B2" s="92"/>
      <c r="C2" s="93"/>
      <c r="D2" s="94"/>
      <c r="E2" s="95"/>
      <c r="F2" s="94"/>
      <c r="G2" s="96" t="s">
        <v>226</v>
      </c>
      <c r="H2" s="96" t="s">
        <v>227</v>
      </c>
      <c r="I2" s="98"/>
      <c r="J2" s="99"/>
    </row>
    <row r="3" spans="1:10" ht="12.75" x14ac:dyDescent="0.2">
      <c r="A3" s="89" t="s">
        <v>7</v>
      </c>
      <c r="B3" s="89"/>
      <c r="C3" s="231">
        <v>1</v>
      </c>
      <c r="D3" s="9" t="s">
        <v>49</v>
      </c>
      <c r="E3" s="5" t="s">
        <v>218</v>
      </c>
      <c r="F3" s="10" t="s">
        <v>1</v>
      </c>
      <c r="G3" s="22">
        <v>61400000</v>
      </c>
      <c r="H3" s="23"/>
      <c r="I3" s="83"/>
      <c r="J3" s="24">
        <v>1993</v>
      </c>
    </row>
    <row r="4" spans="1:10" ht="12.75" x14ac:dyDescent="0.2">
      <c r="A4" s="90" t="s">
        <v>7</v>
      </c>
      <c r="B4" s="90"/>
      <c r="C4" s="232"/>
      <c r="D4" s="7" t="s">
        <v>3</v>
      </c>
      <c r="E4" s="7" t="s">
        <v>13</v>
      </c>
      <c r="F4" s="7"/>
      <c r="G4" s="38"/>
      <c r="H4" s="28"/>
      <c r="I4" s="81"/>
      <c r="J4" s="29"/>
    </row>
    <row r="5" spans="1:10" ht="12.75" customHeight="1" x14ac:dyDescent="0.2">
      <c r="A5" s="91" t="s">
        <v>7</v>
      </c>
      <c r="B5" s="91"/>
      <c r="C5" s="233"/>
      <c r="D5" s="12" t="s">
        <v>167</v>
      </c>
      <c r="E5" s="8" t="s">
        <v>29</v>
      </c>
      <c r="F5" s="6"/>
      <c r="G5" s="39"/>
      <c r="H5" s="32"/>
      <c r="I5" s="82"/>
      <c r="J5" s="33"/>
    </row>
    <row r="6" spans="1:10" ht="12.75" x14ac:dyDescent="0.2">
      <c r="A6" s="89" t="s">
        <v>7</v>
      </c>
      <c r="B6" s="89"/>
      <c r="C6" s="231">
        <f>+C3+1</f>
        <v>2</v>
      </c>
      <c r="D6" s="9" t="s">
        <v>8</v>
      </c>
      <c r="E6" s="5" t="s">
        <v>150</v>
      </c>
      <c r="F6" s="10" t="s">
        <v>1</v>
      </c>
      <c r="G6" s="22">
        <v>800000</v>
      </c>
      <c r="H6" s="23"/>
      <c r="I6" s="83"/>
      <c r="J6" s="24">
        <v>1964</v>
      </c>
    </row>
    <row r="7" spans="1:10" ht="12.75" x14ac:dyDescent="0.2">
      <c r="A7" s="90" t="s">
        <v>7</v>
      </c>
      <c r="B7" s="90"/>
      <c r="C7" s="232"/>
      <c r="D7" s="7" t="s">
        <v>3</v>
      </c>
      <c r="E7" s="7" t="s">
        <v>7</v>
      </c>
      <c r="F7" s="7"/>
      <c r="G7" s="38"/>
      <c r="H7" s="28"/>
      <c r="I7" s="81"/>
      <c r="J7" s="29"/>
    </row>
    <row r="8" spans="1:10" ht="12.75" x14ac:dyDescent="0.2">
      <c r="A8" s="91" t="s">
        <v>7</v>
      </c>
      <c r="B8" s="91"/>
      <c r="C8" s="233"/>
      <c r="D8" s="12" t="s">
        <v>167</v>
      </c>
      <c r="E8" s="8" t="s">
        <v>16</v>
      </c>
      <c r="F8" s="6"/>
      <c r="G8" s="39"/>
      <c r="H8" s="32"/>
      <c r="I8" s="82"/>
      <c r="J8" s="33"/>
    </row>
    <row r="9" spans="1:10" ht="12.75" x14ac:dyDescent="0.2">
      <c r="A9" s="89" t="s">
        <v>7</v>
      </c>
      <c r="B9" s="89"/>
      <c r="C9" s="231">
        <f>+C6+1</f>
        <v>3</v>
      </c>
      <c r="D9" s="9" t="s">
        <v>8</v>
      </c>
      <c r="E9" s="5" t="s">
        <v>25</v>
      </c>
      <c r="F9" s="10" t="s">
        <v>1</v>
      </c>
      <c r="G9" s="22">
        <v>6800000</v>
      </c>
      <c r="H9" s="23"/>
      <c r="I9" s="83"/>
      <c r="J9" s="24">
        <v>1978</v>
      </c>
    </row>
    <row r="10" spans="1:10" ht="12.75" x14ac:dyDescent="0.2">
      <c r="A10" s="90" t="s">
        <v>7</v>
      </c>
      <c r="B10" s="90"/>
      <c r="C10" s="232"/>
      <c r="D10" s="7" t="s">
        <v>3</v>
      </c>
      <c r="E10" s="7" t="s">
        <v>2</v>
      </c>
      <c r="F10" s="7"/>
      <c r="G10" s="38"/>
      <c r="H10" s="28"/>
      <c r="I10" s="81"/>
      <c r="J10" s="29"/>
    </row>
    <row r="11" spans="1:10" ht="12.75" x14ac:dyDescent="0.2">
      <c r="A11" s="91" t="s">
        <v>7</v>
      </c>
      <c r="B11" s="91"/>
      <c r="C11" s="233"/>
      <c r="D11" s="12" t="s">
        <v>167</v>
      </c>
      <c r="E11" s="8" t="s">
        <v>26</v>
      </c>
      <c r="F11" s="6"/>
      <c r="G11" s="39"/>
      <c r="H11" s="32"/>
      <c r="I11" s="82"/>
      <c r="J11" s="33"/>
    </row>
    <row r="12" spans="1:10" ht="12.75" x14ac:dyDescent="0.2">
      <c r="A12" s="89" t="s">
        <v>7</v>
      </c>
      <c r="B12" s="89"/>
      <c r="C12" s="231">
        <f>+C9+1</f>
        <v>4</v>
      </c>
      <c r="D12" s="9" t="s">
        <v>8</v>
      </c>
      <c r="E12" s="5" t="s">
        <v>194</v>
      </c>
      <c r="F12" s="10" t="s">
        <v>1</v>
      </c>
      <c r="G12" s="22">
        <v>5600000</v>
      </c>
      <c r="H12" s="23"/>
      <c r="I12" s="81"/>
      <c r="J12" s="24">
        <v>1976</v>
      </c>
    </row>
    <row r="13" spans="1:10" ht="12.75" x14ac:dyDescent="0.2">
      <c r="A13" s="90" t="s">
        <v>7</v>
      </c>
      <c r="B13" s="90"/>
      <c r="C13" s="232"/>
      <c r="D13" s="25" t="s">
        <v>3</v>
      </c>
      <c r="E13" s="7" t="s">
        <v>195</v>
      </c>
      <c r="F13" s="7"/>
      <c r="G13" s="27"/>
      <c r="H13" s="28"/>
      <c r="I13" s="81"/>
      <c r="J13" s="29"/>
    </row>
    <row r="14" spans="1:10" ht="12.75" x14ac:dyDescent="0.2">
      <c r="A14" s="91" t="s">
        <v>7</v>
      </c>
      <c r="B14" s="91"/>
      <c r="C14" s="233"/>
      <c r="D14" s="12" t="s">
        <v>167</v>
      </c>
      <c r="E14" s="8" t="s">
        <v>26</v>
      </c>
      <c r="F14" s="6"/>
      <c r="G14" s="31"/>
      <c r="H14" s="32"/>
      <c r="I14" s="81"/>
      <c r="J14" s="33"/>
    </row>
    <row r="15" spans="1:10" ht="12.75" x14ac:dyDescent="0.2">
      <c r="A15" s="89" t="s">
        <v>7</v>
      </c>
      <c r="B15" s="89"/>
      <c r="C15" s="231">
        <f>+C12+1</f>
        <v>5</v>
      </c>
      <c r="D15" s="9" t="s">
        <v>10</v>
      </c>
      <c r="E15" s="5" t="s">
        <v>161</v>
      </c>
      <c r="F15" s="10" t="s">
        <v>1</v>
      </c>
      <c r="G15" s="22">
        <v>1200000</v>
      </c>
      <c r="H15" s="23"/>
      <c r="I15" s="83"/>
      <c r="J15" s="24">
        <v>1969</v>
      </c>
    </row>
    <row r="16" spans="1:10" ht="12.75" x14ac:dyDescent="0.2">
      <c r="A16" s="90" t="s">
        <v>7</v>
      </c>
      <c r="B16" s="90"/>
      <c r="C16" s="232"/>
      <c r="D16" s="7" t="s">
        <v>3</v>
      </c>
      <c r="E16" s="7" t="s">
        <v>2</v>
      </c>
      <c r="F16" s="7"/>
      <c r="G16" s="38"/>
      <c r="H16" s="28"/>
      <c r="I16" s="81"/>
      <c r="J16" s="29"/>
    </row>
    <row r="17" spans="1:10" ht="12.75" x14ac:dyDescent="0.2">
      <c r="A17" s="91" t="s">
        <v>7</v>
      </c>
      <c r="B17" s="91"/>
      <c r="C17" s="233"/>
      <c r="D17" s="12" t="s">
        <v>167</v>
      </c>
      <c r="E17" s="8" t="s">
        <v>35</v>
      </c>
      <c r="F17" s="6"/>
      <c r="G17" s="39"/>
      <c r="H17" s="32"/>
      <c r="I17" s="82"/>
      <c r="J17" s="33"/>
    </row>
    <row r="18" spans="1:10" ht="12.75" x14ac:dyDescent="0.2">
      <c r="A18" s="89" t="s">
        <v>7</v>
      </c>
      <c r="B18" s="89"/>
      <c r="C18" s="231">
        <f>+C15+1</f>
        <v>6</v>
      </c>
      <c r="D18" s="9" t="s">
        <v>10</v>
      </c>
      <c r="E18" s="5" t="s">
        <v>180</v>
      </c>
      <c r="F18" s="10" t="s">
        <v>1</v>
      </c>
      <c r="G18" s="22">
        <v>2800000</v>
      </c>
      <c r="H18" s="23"/>
      <c r="I18" s="83"/>
      <c r="J18" s="24">
        <v>1968</v>
      </c>
    </row>
    <row r="19" spans="1:10" ht="12.75" x14ac:dyDescent="0.2">
      <c r="A19" s="90" t="s">
        <v>7</v>
      </c>
      <c r="B19" s="90"/>
      <c r="C19" s="232"/>
      <c r="D19" s="7" t="s">
        <v>3</v>
      </c>
      <c r="E19" s="7" t="s">
        <v>7</v>
      </c>
      <c r="F19" s="7"/>
      <c r="G19" s="38"/>
      <c r="H19" s="28"/>
      <c r="I19" s="81"/>
      <c r="J19" s="29"/>
    </row>
    <row r="20" spans="1:10" ht="12.75" x14ac:dyDescent="0.2">
      <c r="A20" s="91" t="s">
        <v>7</v>
      </c>
      <c r="B20" s="91"/>
      <c r="C20" s="233"/>
      <c r="D20" s="12" t="s">
        <v>167</v>
      </c>
      <c r="E20" s="8" t="s">
        <v>15</v>
      </c>
      <c r="F20" s="6"/>
      <c r="G20" s="39"/>
      <c r="H20" s="32"/>
      <c r="I20" s="82"/>
      <c r="J20" s="33"/>
    </row>
    <row r="21" spans="1:10" ht="12.75" x14ac:dyDescent="0.2">
      <c r="A21" s="89" t="s">
        <v>7</v>
      </c>
      <c r="B21" s="89"/>
      <c r="C21" s="231">
        <f>+C18+1</f>
        <v>7</v>
      </c>
      <c r="D21" s="9" t="s">
        <v>10</v>
      </c>
      <c r="E21" s="5" t="s">
        <v>184</v>
      </c>
      <c r="F21" s="10" t="s">
        <v>1</v>
      </c>
      <c r="G21" s="22">
        <v>2000000</v>
      </c>
      <c r="H21" s="23"/>
      <c r="I21" s="83"/>
      <c r="J21" s="24">
        <v>1987</v>
      </c>
    </row>
    <row r="22" spans="1:10" ht="12.75" x14ac:dyDescent="0.2">
      <c r="A22" s="90" t="s">
        <v>7</v>
      </c>
      <c r="B22" s="90"/>
      <c r="C22" s="232"/>
      <c r="D22" s="7" t="s">
        <v>3</v>
      </c>
      <c r="E22" s="7" t="s">
        <v>7</v>
      </c>
      <c r="F22" s="7"/>
      <c r="G22" s="38"/>
      <c r="H22" s="28"/>
      <c r="I22" s="81"/>
      <c r="J22" s="29"/>
    </row>
    <row r="23" spans="1:10" ht="12.75" x14ac:dyDescent="0.2">
      <c r="A23" s="91" t="s">
        <v>7</v>
      </c>
      <c r="B23" s="91"/>
      <c r="C23" s="233"/>
      <c r="D23" s="12" t="s">
        <v>167</v>
      </c>
      <c r="E23" s="8" t="s">
        <v>14</v>
      </c>
      <c r="F23" s="6"/>
      <c r="G23" s="39"/>
      <c r="H23" s="32"/>
      <c r="I23" s="82"/>
      <c r="J23" s="33"/>
    </row>
    <row r="24" spans="1:10" ht="12.75" x14ac:dyDescent="0.2">
      <c r="A24" s="89" t="s">
        <v>7</v>
      </c>
      <c r="B24" s="89"/>
      <c r="C24" s="231">
        <f>+C21+1</f>
        <v>8</v>
      </c>
      <c r="D24" s="9" t="s">
        <v>10</v>
      </c>
      <c r="E24" s="5" t="s">
        <v>98</v>
      </c>
      <c r="F24" s="10" t="s">
        <v>1</v>
      </c>
      <c r="G24" s="22">
        <v>3400000</v>
      </c>
      <c r="H24" s="23"/>
      <c r="I24" s="83"/>
      <c r="J24" s="24">
        <v>1967</v>
      </c>
    </row>
    <row r="25" spans="1:10" ht="12.75" x14ac:dyDescent="0.2">
      <c r="A25" s="90" t="s">
        <v>7</v>
      </c>
      <c r="B25" s="90"/>
      <c r="C25" s="232"/>
      <c r="D25" s="7" t="s">
        <v>3</v>
      </c>
      <c r="E25" s="7" t="s">
        <v>7</v>
      </c>
      <c r="F25" s="7"/>
      <c r="G25" s="38"/>
      <c r="H25" s="28"/>
      <c r="I25" s="81"/>
      <c r="J25" s="29"/>
    </row>
    <row r="26" spans="1:10" ht="12.75" x14ac:dyDescent="0.2">
      <c r="A26" s="91" t="s">
        <v>7</v>
      </c>
      <c r="B26" s="91"/>
      <c r="C26" s="233"/>
      <c r="D26" s="12" t="s">
        <v>167</v>
      </c>
      <c r="E26" s="8" t="s">
        <v>17</v>
      </c>
      <c r="F26" s="6"/>
      <c r="G26" s="39"/>
      <c r="H26" s="32"/>
      <c r="I26" s="82"/>
      <c r="J26" s="33"/>
    </row>
    <row r="27" spans="1:10" ht="12.75" x14ac:dyDescent="0.2">
      <c r="A27" s="89" t="s">
        <v>7</v>
      </c>
      <c r="B27" s="74" t="s">
        <v>224</v>
      </c>
      <c r="C27" s="234">
        <f>+C24+1</f>
        <v>9</v>
      </c>
      <c r="D27" s="9" t="s">
        <v>10</v>
      </c>
      <c r="E27" s="5" t="s">
        <v>165</v>
      </c>
      <c r="F27" s="10" t="s">
        <v>1</v>
      </c>
      <c r="G27" s="22"/>
      <c r="H27" s="23">
        <v>15200000</v>
      </c>
      <c r="I27" s="83"/>
      <c r="J27" s="24">
        <v>1999</v>
      </c>
    </row>
    <row r="28" spans="1:10" ht="12.75" x14ac:dyDescent="0.2">
      <c r="A28" s="90" t="s">
        <v>7</v>
      </c>
      <c r="B28" s="75" t="s">
        <v>224</v>
      </c>
      <c r="C28" s="236"/>
      <c r="D28" s="7" t="s">
        <v>3</v>
      </c>
      <c r="E28" s="7" t="s">
        <v>7</v>
      </c>
      <c r="F28" s="7"/>
      <c r="G28" s="38"/>
      <c r="H28" s="28"/>
      <c r="I28" s="81"/>
      <c r="J28" s="29"/>
    </row>
    <row r="29" spans="1:10" ht="12.75" x14ac:dyDescent="0.2">
      <c r="A29" s="90" t="s">
        <v>7</v>
      </c>
      <c r="B29" s="75" t="s">
        <v>224</v>
      </c>
      <c r="C29" s="236"/>
      <c r="D29" s="7" t="s">
        <v>167</v>
      </c>
      <c r="E29" s="7" t="s">
        <v>19</v>
      </c>
      <c r="F29" s="7"/>
      <c r="G29" s="38"/>
      <c r="H29" s="28"/>
      <c r="I29" s="81"/>
      <c r="J29" s="29"/>
    </row>
    <row r="30" spans="1:10" ht="12.75" x14ac:dyDescent="0.2">
      <c r="A30" s="91" t="s">
        <v>7</v>
      </c>
      <c r="B30" s="76" t="s">
        <v>224</v>
      </c>
      <c r="C30" s="239"/>
      <c r="D30" s="12" t="s">
        <v>198</v>
      </c>
      <c r="E30" s="8" t="s">
        <v>216</v>
      </c>
      <c r="F30" s="6"/>
      <c r="G30" s="39"/>
      <c r="H30" s="32"/>
      <c r="I30" s="82"/>
      <c r="J30" s="33"/>
    </row>
    <row r="31" spans="1:10" ht="12.75" x14ac:dyDescent="0.2">
      <c r="A31" s="89" t="s">
        <v>7</v>
      </c>
      <c r="B31" s="89"/>
      <c r="C31" s="231">
        <f>+C27+1</f>
        <v>10</v>
      </c>
      <c r="D31" s="9" t="s">
        <v>10</v>
      </c>
      <c r="E31" s="5" t="s">
        <v>187</v>
      </c>
      <c r="F31" s="10" t="s">
        <v>1</v>
      </c>
      <c r="G31" s="22">
        <v>8800000</v>
      </c>
      <c r="H31" s="23"/>
      <c r="I31" s="83"/>
      <c r="J31" s="24">
        <v>1982</v>
      </c>
    </row>
    <row r="32" spans="1:10" ht="12.75" x14ac:dyDescent="0.2">
      <c r="A32" s="90" t="s">
        <v>7</v>
      </c>
      <c r="B32" s="90"/>
      <c r="C32" s="232"/>
      <c r="D32" s="7" t="s">
        <v>3</v>
      </c>
      <c r="E32" s="7" t="s">
        <v>7</v>
      </c>
      <c r="F32" s="7"/>
      <c r="G32" s="38"/>
      <c r="H32" s="28"/>
      <c r="I32" s="81"/>
      <c r="J32" s="29"/>
    </row>
    <row r="33" spans="1:10" ht="12.75" x14ac:dyDescent="0.2">
      <c r="A33" s="91" t="s">
        <v>7</v>
      </c>
      <c r="B33" s="91"/>
      <c r="C33" s="233"/>
      <c r="D33" s="12" t="s">
        <v>167</v>
      </c>
      <c r="E33" s="8" t="s">
        <v>15</v>
      </c>
      <c r="F33" s="6"/>
      <c r="G33" s="39"/>
      <c r="H33" s="32"/>
      <c r="I33" s="82"/>
      <c r="J33" s="33"/>
    </row>
    <row r="34" spans="1:10" ht="12.75" x14ac:dyDescent="0.2">
      <c r="A34" s="4"/>
      <c r="B34" s="4"/>
      <c r="C34" s="4"/>
      <c r="D34" s="17" t="s">
        <v>146</v>
      </c>
      <c r="E34" s="18"/>
      <c r="F34" s="18"/>
      <c r="G34" s="84">
        <f>SUM(G3:G33)</f>
        <v>92800000</v>
      </c>
      <c r="H34" s="84">
        <f>SUM(H3:H33)</f>
        <v>15200000</v>
      </c>
      <c r="I34" s="100">
        <f>SUM(I3:I33)</f>
        <v>0</v>
      </c>
      <c r="J34" s="11"/>
    </row>
    <row r="36" spans="1:10" ht="12.75" x14ac:dyDescent="0.2">
      <c r="G36" s="87"/>
      <c r="H36" s="86"/>
      <c r="I36" s="86"/>
    </row>
    <row r="46" spans="1:10" ht="6" customHeight="1" x14ac:dyDescent="0.2">
      <c r="C46" s="1"/>
      <c r="D46" s="1"/>
      <c r="G46" s="20"/>
      <c r="J46" s="1"/>
    </row>
    <row r="47" spans="1:10" ht="6" customHeight="1" x14ac:dyDescent="0.2">
      <c r="C47" s="1"/>
      <c r="D47" s="1"/>
      <c r="G47" s="20"/>
      <c r="J47" s="1"/>
    </row>
    <row r="48" spans="1:10" ht="6" customHeight="1" x14ac:dyDescent="0.2">
      <c r="C48" s="1"/>
      <c r="D48" s="1"/>
      <c r="G48" s="20"/>
      <c r="J48" s="1"/>
    </row>
    <row r="49" spans="3:10" ht="6" customHeight="1" x14ac:dyDescent="0.2">
      <c r="C49" s="1"/>
      <c r="D49" s="1"/>
      <c r="G49" s="20"/>
      <c r="J49" s="1"/>
    </row>
    <row r="50" spans="3:10" ht="6" customHeight="1" x14ac:dyDescent="0.2">
      <c r="C50" s="1"/>
      <c r="D50" s="1"/>
      <c r="G50" s="20"/>
      <c r="J50" s="1"/>
    </row>
    <row r="51" spans="3:10" ht="6" customHeight="1" x14ac:dyDescent="0.2">
      <c r="C51" s="1"/>
      <c r="D51" s="1"/>
      <c r="G51" s="20"/>
      <c r="J51" s="1"/>
    </row>
    <row r="52" spans="3:10" ht="6" customHeight="1" x14ac:dyDescent="0.2">
      <c r="C52" s="1"/>
      <c r="D52" s="1"/>
      <c r="G52" s="20"/>
      <c r="J52" s="1"/>
    </row>
    <row r="53" spans="3:10" ht="6" customHeight="1" x14ac:dyDescent="0.2">
      <c r="C53" s="1"/>
      <c r="D53" s="1"/>
      <c r="G53" s="20"/>
      <c r="J53" s="1"/>
    </row>
    <row r="54" spans="3:10" ht="6" customHeight="1" x14ac:dyDescent="0.2">
      <c r="C54" s="1"/>
      <c r="D54" s="1"/>
      <c r="G54" s="20"/>
      <c r="J54" s="1"/>
    </row>
    <row r="55" spans="3:10" ht="6" customHeight="1" x14ac:dyDescent="0.2">
      <c r="C55" s="1"/>
      <c r="D55" s="1"/>
      <c r="G55" s="20"/>
      <c r="J55" s="1"/>
    </row>
    <row r="56" spans="3:10" ht="6" customHeight="1" x14ac:dyDescent="0.2">
      <c r="C56" s="1"/>
      <c r="D56" s="1"/>
      <c r="G56" s="20"/>
      <c r="J56" s="1"/>
    </row>
    <row r="57" spans="3:10" ht="6" customHeight="1" x14ac:dyDescent="0.2">
      <c r="C57" s="1"/>
      <c r="D57" s="1"/>
      <c r="G57" s="20"/>
      <c r="J57" s="1"/>
    </row>
    <row r="58" spans="3:10" ht="6" customHeight="1" x14ac:dyDescent="0.2">
      <c r="C58" s="1"/>
      <c r="D58" s="1"/>
      <c r="G58" s="20"/>
      <c r="J58" s="1"/>
    </row>
    <row r="59" spans="3:10" ht="6" customHeight="1" x14ac:dyDescent="0.2">
      <c r="C59" s="1"/>
      <c r="D59" s="1"/>
      <c r="G59" s="20"/>
      <c r="J59" s="1"/>
    </row>
    <row r="60" spans="3:10" ht="6" customHeight="1" x14ac:dyDescent="0.2">
      <c r="C60" s="1"/>
      <c r="D60" s="1"/>
      <c r="G60" s="20"/>
      <c r="J60" s="1"/>
    </row>
    <row r="61" spans="3:10" ht="6" customHeight="1" x14ac:dyDescent="0.2">
      <c r="C61" s="1"/>
      <c r="D61" s="1"/>
      <c r="G61" s="20"/>
      <c r="J61" s="1"/>
    </row>
    <row r="62" spans="3:10" ht="6" customHeight="1" x14ac:dyDescent="0.2">
      <c r="C62" s="1"/>
      <c r="D62" s="1"/>
      <c r="G62" s="20"/>
      <c r="J62" s="1"/>
    </row>
    <row r="63" spans="3:10" ht="6" customHeight="1" x14ac:dyDescent="0.2">
      <c r="C63" s="1"/>
      <c r="D63" s="1"/>
      <c r="G63" s="20"/>
      <c r="J63" s="1"/>
    </row>
    <row r="64" spans="3:10" ht="6" customHeight="1" x14ac:dyDescent="0.2">
      <c r="C64" s="1"/>
      <c r="D64" s="1"/>
      <c r="G64" s="20"/>
      <c r="J64" s="1"/>
    </row>
    <row r="65" spans="3:10" ht="6" customHeight="1" x14ac:dyDescent="0.2">
      <c r="C65" s="1"/>
      <c r="D65" s="1"/>
      <c r="G65" s="20"/>
      <c r="J65" s="1"/>
    </row>
    <row r="66" spans="3:10" ht="6" customHeight="1" x14ac:dyDescent="0.2">
      <c r="C66" s="1"/>
      <c r="D66" s="1"/>
      <c r="G66" s="20"/>
      <c r="J66" s="1"/>
    </row>
    <row r="67" spans="3:10" ht="6" customHeight="1" x14ac:dyDescent="0.2">
      <c r="C67" s="1"/>
      <c r="D67" s="1"/>
      <c r="G67" s="20"/>
      <c r="J67" s="1"/>
    </row>
    <row r="68" spans="3:10" ht="6" customHeight="1" x14ac:dyDescent="0.2">
      <c r="C68" s="1"/>
      <c r="D68" s="1"/>
      <c r="G68" s="20"/>
      <c r="J68" s="1"/>
    </row>
    <row r="69" spans="3:10" ht="6" customHeight="1" x14ac:dyDescent="0.2">
      <c r="C69" s="1"/>
      <c r="D69" s="1"/>
      <c r="G69" s="20"/>
      <c r="J69" s="1"/>
    </row>
    <row r="70" spans="3:10" ht="6" customHeight="1" x14ac:dyDescent="0.2">
      <c r="C70" s="1"/>
      <c r="D70" s="1"/>
      <c r="G70" s="20"/>
      <c r="J70" s="1"/>
    </row>
    <row r="71" spans="3:10" ht="6" customHeight="1" x14ac:dyDescent="0.2">
      <c r="C71" s="1"/>
      <c r="D71" s="1"/>
      <c r="G71" s="20"/>
      <c r="J71" s="1"/>
    </row>
    <row r="72" spans="3:10" ht="6" customHeight="1" x14ac:dyDescent="0.2">
      <c r="C72" s="1"/>
      <c r="D72" s="1"/>
      <c r="G72" s="20"/>
      <c r="J72" s="1"/>
    </row>
    <row r="73" spans="3:10" ht="6" customHeight="1" x14ac:dyDescent="0.2">
      <c r="C73" s="1"/>
      <c r="D73" s="1"/>
      <c r="G73" s="20"/>
      <c r="J73" s="1"/>
    </row>
    <row r="74" spans="3:10" ht="6" customHeight="1" x14ac:dyDescent="0.2">
      <c r="C74" s="1"/>
      <c r="D74" s="1"/>
      <c r="G74" s="20"/>
      <c r="J74" s="1"/>
    </row>
    <row r="75" spans="3:10" ht="6" customHeight="1" x14ac:dyDescent="0.2">
      <c r="C75" s="1"/>
      <c r="D75" s="1"/>
      <c r="G75" s="20"/>
      <c r="J75" s="1"/>
    </row>
    <row r="76" spans="3:10" ht="6" customHeight="1" x14ac:dyDescent="0.2">
      <c r="C76" s="1"/>
      <c r="D76" s="1"/>
      <c r="G76" s="20"/>
      <c r="J76" s="1"/>
    </row>
    <row r="77" spans="3:10" ht="6" customHeight="1" x14ac:dyDescent="0.2">
      <c r="C77" s="1"/>
      <c r="D77" s="1"/>
      <c r="G77" s="20"/>
      <c r="J77" s="1"/>
    </row>
  </sheetData>
  <sheetProtection password="CADF" sheet="1" objects="1" scenarios="1"/>
  <autoFilter ref="A1:J77"/>
  <mergeCells count="11">
    <mergeCell ref="C27:C30"/>
    <mergeCell ref="C31:C33"/>
    <mergeCell ref="C24:C26"/>
    <mergeCell ref="C21:C23"/>
    <mergeCell ref="C18:C20"/>
    <mergeCell ref="C3:C5"/>
    <mergeCell ref="G1:H1"/>
    <mergeCell ref="C15:C17"/>
    <mergeCell ref="C12:C14"/>
    <mergeCell ref="C9:C11"/>
    <mergeCell ref="C6:C8"/>
  </mergeCells>
  <pageMargins left="0.19685039370078741" right="0.19685039370078741" top="0.39370078740157483" bottom="0.39370078740157483" header="0.19685039370078741" footer="0.19685039370078741"/>
  <pageSetup paperSize="9" scale="84" fitToHeight="0" orientation="landscape" horizontalDpi="4294967295" r:id="rId1"/>
  <headerFooter>
    <oddHeader>&amp;RElenco Immobili: Commerciale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view="pageBreakPreview" topLeftCell="A28" zoomScaleNormal="75" zoomScaleSheetLayoutView="100" workbookViewId="0">
      <selection activeCell="A28" sqref="A1:XFD1048576"/>
    </sheetView>
  </sheetViews>
  <sheetFormatPr defaultRowHeight="6" customHeight="1" x14ac:dyDescent="0.2"/>
  <cols>
    <col min="1" max="1" width="10.28515625" style="2" bestFit="1" customWidth="1"/>
    <col min="2" max="2" width="10.28515625" style="2" customWidth="1"/>
    <col min="3" max="3" width="5.7109375" style="2" customWidth="1"/>
    <col min="4" max="4" width="21.140625" style="16" bestFit="1" customWidth="1"/>
    <col min="5" max="5" width="58.140625" style="1" customWidth="1"/>
    <col min="6" max="6" width="1.85546875" style="1" bestFit="1" customWidth="1"/>
    <col min="7" max="8" width="21.7109375" style="20" customWidth="1"/>
    <col min="9" max="9" width="14.28515625" style="20" customWidth="1"/>
    <col min="10" max="10" width="10.85546875" style="2" customWidth="1"/>
    <col min="11" max="16384" width="9.140625" style="1"/>
  </cols>
  <sheetData>
    <row r="1" spans="1:10" s="15" customFormat="1" ht="42" customHeight="1" x14ac:dyDescent="0.2">
      <c r="A1" s="13" t="s">
        <v>222</v>
      </c>
      <c r="B1" s="13" t="s">
        <v>223</v>
      </c>
      <c r="C1" s="72" t="s">
        <v>211</v>
      </c>
      <c r="D1" s="14"/>
      <c r="E1" s="73" t="s">
        <v>0</v>
      </c>
      <c r="F1" s="14"/>
      <c r="G1" s="241" t="s">
        <v>143</v>
      </c>
      <c r="H1" s="242"/>
      <c r="I1" s="79" t="s">
        <v>142</v>
      </c>
      <c r="J1" s="34" t="s">
        <v>210</v>
      </c>
    </row>
    <row r="2" spans="1:10" s="15" customFormat="1" ht="12.75" x14ac:dyDescent="0.2">
      <c r="A2" s="92"/>
      <c r="B2" s="92"/>
      <c r="C2" s="93"/>
      <c r="D2" s="94"/>
      <c r="E2" s="95"/>
      <c r="F2" s="94"/>
      <c r="G2" s="96" t="s">
        <v>226</v>
      </c>
      <c r="H2" s="97" t="s">
        <v>227</v>
      </c>
      <c r="I2" s="98"/>
      <c r="J2" s="99"/>
    </row>
    <row r="3" spans="1:10" ht="12.75" x14ac:dyDescent="0.2">
      <c r="A3" s="74" t="s">
        <v>220</v>
      </c>
      <c r="B3" s="74" t="s">
        <v>224</v>
      </c>
      <c r="C3" s="231">
        <v>1</v>
      </c>
      <c r="D3" s="9" t="s">
        <v>103</v>
      </c>
      <c r="E3" s="5" t="s">
        <v>104</v>
      </c>
      <c r="F3" s="10" t="s">
        <v>1</v>
      </c>
      <c r="G3" s="22"/>
      <c r="H3" s="22">
        <f>+totale!I2</f>
        <v>13400000</v>
      </c>
      <c r="I3" s="80"/>
      <c r="J3" s="37">
        <v>2002</v>
      </c>
    </row>
    <row r="4" spans="1:10" ht="12.75" x14ac:dyDescent="0.2">
      <c r="A4" s="75" t="s">
        <v>220</v>
      </c>
      <c r="B4" s="75" t="s">
        <v>224</v>
      </c>
      <c r="C4" s="232"/>
      <c r="D4" s="7" t="s">
        <v>3</v>
      </c>
      <c r="E4" s="7" t="s">
        <v>9</v>
      </c>
      <c r="F4" s="7"/>
      <c r="G4" s="26"/>
      <c r="H4" s="26"/>
      <c r="I4" s="81"/>
      <c r="J4" s="29"/>
    </row>
    <row r="5" spans="1:10" ht="12.75" x14ac:dyDescent="0.2">
      <c r="A5" s="75" t="s">
        <v>220</v>
      </c>
      <c r="B5" s="75" t="s">
        <v>224</v>
      </c>
      <c r="C5" s="232"/>
      <c r="D5" s="7" t="s">
        <v>167</v>
      </c>
      <c r="E5" s="7" t="s">
        <v>43</v>
      </c>
      <c r="F5" s="7"/>
      <c r="G5" s="26"/>
      <c r="H5" s="26"/>
      <c r="I5" s="81"/>
      <c r="J5" s="29"/>
    </row>
    <row r="6" spans="1:10" ht="12.75" x14ac:dyDescent="0.2">
      <c r="A6" s="77" t="s">
        <v>220</v>
      </c>
      <c r="B6" s="76" t="s">
        <v>224</v>
      </c>
      <c r="C6" s="233"/>
      <c r="D6" s="12" t="s">
        <v>198</v>
      </c>
      <c r="E6" s="8" t="s">
        <v>216</v>
      </c>
      <c r="F6" s="6"/>
      <c r="G6" s="30"/>
      <c r="H6" s="30"/>
      <c r="I6" s="82"/>
      <c r="J6" s="33"/>
    </row>
    <row r="7" spans="1:10" ht="12.75" x14ac:dyDescent="0.2">
      <c r="A7" s="74" t="s">
        <v>220</v>
      </c>
      <c r="B7" s="74"/>
      <c r="C7" s="231">
        <f>+C3+1</f>
        <v>2</v>
      </c>
      <c r="D7" s="9" t="s">
        <v>103</v>
      </c>
      <c r="E7" s="5" t="s">
        <v>105</v>
      </c>
      <c r="F7" s="10" t="s">
        <v>1</v>
      </c>
      <c r="G7" s="22">
        <f>+totale!I6</f>
        <v>21300000</v>
      </c>
      <c r="H7" s="22"/>
      <c r="I7" s="80">
        <f>+totale!K6</f>
        <v>1500000</v>
      </c>
      <c r="J7" s="37">
        <v>1983</v>
      </c>
    </row>
    <row r="8" spans="1:10" ht="12.75" x14ac:dyDescent="0.2">
      <c r="A8" s="75" t="s">
        <v>220</v>
      </c>
      <c r="B8" s="75"/>
      <c r="C8" s="232"/>
      <c r="D8" s="7" t="s">
        <v>3</v>
      </c>
      <c r="E8" s="7" t="s">
        <v>9</v>
      </c>
      <c r="F8" s="7"/>
      <c r="G8" s="26"/>
      <c r="H8" s="26"/>
      <c r="I8" s="81"/>
      <c r="J8" s="29"/>
    </row>
    <row r="9" spans="1:10" ht="12.75" customHeight="1" x14ac:dyDescent="0.2">
      <c r="A9" s="77" t="s">
        <v>220</v>
      </c>
      <c r="B9" s="76"/>
      <c r="C9" s="233"/>
      <c r="D9" s="12" t="s">
        <v>167</v>
      </c>
      <c r="E9" s="8" t="s">
        <v>144</v>
      </c>
      <c r="F9" s="6"/>
      <c r="G9" s="30"/>
      <c r="H9" s="30"/>
      <c r="I9" s="82"/>
      <c r="J9" s="33"/>
    </row>
    <row r="10" spans="1:10" ht="12.75" x14ac:dyDescent="0.2">
      <c r="A10" s="74" t="s">
        <v>220</v>
      </c>
      <c r="B10" s="74" t="s">
        <v>224</v>
      </c>
      <c r="C10" s="234">
        <f>+C7+1</f>
        <v>3</v>
      </c>
      <c r="D10" s="9" t="s">
        <v>8</v>
      </c>
      <c r="E10" s="5" t="s">
        <v>109</v>
      </c>
      <c r="F10" s="10" t="s">
        <v>1</v>
      </c>
      <c r="G10" s="22"/>
      <c r="H10" s="22">
        <f>+totale!I55</f>
        <v>4200000</v>
      </c>
      <c r="I10" s="83"/>
      <c r="J10" s="24">
        <v>1994</v>
      </c>
    </row>
    <row r="11" spans="1:10" ht="12.75" x14ac:dyDescent="0.2">
      <c r="A11" s="75" t="s">
        <v>220</v>
      </c>
      <c r="B11" s="75" t="s">
        <v>224</v>
      </c>
      <c r="C11" s="235"/>
      <c r="D11" s="7" t="s">
        <v>3</v>
      </c>
      <c r="E11" s="7" t="s">
        <v>9</v>
      </c>
      <c r="F11" s="7"/>
      <c r="G11" s="28"/>
      <c r="H11" s="28"/>
      <c r="I11" s="81"/>
      <c r="J11" s="29"/>
    </row>
    <row r="12" spans="1:10" ht="12.75" x14ac:dyDescent="0.2">
      <c r="A12" s="75" t="s">
        <v>220</v>
      </c>
      <c r="B12" s="75" t="s">
        <v>224</v>
      </c>
      <c r="C12" s="235"/>
      <c r="D12" s="25" t="s">
        <v>167</v>
      </c>
      <c r="E12" s="7" t="s">
        <v>51</v>
      </c>
      <c r="F12" s="7"/>
      <c r="G12" s="28"/>
      <c r="H12" s="28"/>
      <c r="I12" s="81"/>
      <c r="J12" s="29"/>
    </row>
    <row r="13" spans="1:10" ht="12.75" x14ac:dyDescent="0.2">
      <c r="A13" s="77" t="s">
        <v>220</v>
      </c>
      <c r="B13" s="76" t="s">
        <v>224</v>
      </c>
      <c r="C13" s="240"/>
      <c r="D13" s="12" t="s">
        <v>198</v>
      </c>
      <c r="E13" s="8" t="s">
        <v>216</v>
      </c>
      <c r="F13" s="6"/>
      <c r="G13" s="32"/>
      <c r="H13" s="32"/>
      <c r="I13" s="82"/>
      <c r="J13" s="33"/>
    </row>
    <row r="14" spans="1:10" ht="12.75" x14ac:dyDescent="0.2">
      <c r="A14" s="74" t="s">
        <v>220</v>
      </c>
      <c r="B14" s="74" t="s">
        <v>224</v>
      </c>
      <c r="C14" s="234">
        <f>+C10+1</f>
        <v>4</v>
      </c>
      <c r="D14" s="9" t="s">
        <v>8</v>
      </c>
      <c r="E14" s="5" t="s">
        <v>24</v>
      </c>
      <c r="F14" s="10" t="s">
        <v>1</v>
      </c>
      <c r="G14" s="22"/>
      <c r="H14" s="22">
        <f>+totale!I72</f>
        <v>3200000</v>
      </c>
      <c r="I14" s="80"/>
      <c r="J14" s="37">
        <v>1998</v>
      </c>
    </row>
    <row r="15" spans="1:10" ht="12.75" x14ac:dyDescent="0.2">
      <c r="A15" s="75" t="s">
        <v>220</v>
      </c>
      <c r="B15" s="75" t="s">
        <v>224</v>
      </c>
      <c r="C15" s="236"/>
      <c r="D15" s="7" t="s">
        <v>3</v>
      </c>
      <c r="E15" s="7" t="s">
        <v>9</v>
      </c>
      <c r="F15" s="7"/>
      <c r="G15" s="26"/>
      <c r="H15" s="26"/>
      <c r="I15" s="81"/>
      <c r="J15" s="29"/>
    </row>
    <row r="16" spans="1:10" ht="12.75" x14ac:dyDescent="0.2">
      <c r="A16" s="75" t="s">
        <v>220</v>
      </c>
      <c r="B16" s="75" t="s">
        <v>224</v>
      </c>
      <c r="C16" s="236"/>
      <c r="D16" s="25" t="s">
        <v>167</v>
      </c>
      <c r="E16" s="7" t="s">
        <v>19</v>
      </c>
      <c r="F16" s="7"/>
      <c r="G16" s="26"/>
      <c r="H16" s="26"/>
      <c r="I16" s="81"/>
      <c r="J16" s="29"/>
    </row>
    <row r="17" spans="1:10" ht="12.75" x14ac:dyDescent="0.2">
      <c r="A17" s="77" t="s">
        <v>220</v>
      </c>
      <c r="B17" s="76" t="s">
        <v>224</v>
      </c>
      <c r="C17" s="239"/>
      <c r="D17" s="12" t="s">
        <v>198</v>
      </c>
      <c r="E17" s="8" t="s">
        <v>216</v>
      </c>
      <c r="F17" s="6"/>
      <c r="G17" s="30"/>
      <c r="H17" s="30"/>
      <c r="I17" s="82"/>
      <c r="J17" s="33"/>
    </row>
    <row r="18" spans="1:10" ht="12.75" x14ac:dyDescent="0.2">
      <c r="A18" s="74" t="s">
        <v>220</v>
      </c>
      <c r="B18" s="74" t="s">
        <v>224</v>
      </c>
      <c r="C18" s="234">
        <f>+C14+1</f>
        <v>5</v>
      </c>
      <c r="D18" s="9" t="s">
        <v>111</v>
      </c>
      <c r="E18" s="5" t="s">
        <v>112</v>
      </c>
      <c r="F18" s="10" t="s">
        <v>1</v>
      </c>
      <c r="G18" s="22"/>
      <c r="H18" s="22">
        <f>+totale!I151</f>
        <v>8600000</v>
      </c>
      <c r="I18" s="83"/>
      <c r="J18" s="24">
        <v>2000</v>
      </c>
    </row>
    <row r="19" spans="1:10" ht="12.75" x14ac:dyDescent="0.2">
      <c r="A19" s="75" t="s">
        <v>220</v>
      </c>
      <c r="B19" s="75" t="s">
        <v>224</v>
      </c>
      <c r="C19" s="236"/>
      <c r="D19" s="7" t="s">
        <v>3</v>
      </c>
      <c r="E19" s="7" t="s">
        <v>9</v>
      </c>
      <c r="F19" s="7"/>
      <c r="G19" s="26"/>
      <c r="H19" s="26"/>
      <c r="I19" s="81"/>
      <c r="J19" s="29"/>
    </row>
    <row r="20" spans="1:10" ht="12.75" x14ac:dyDescent="0.2">
      <c r="A20" s="75" t="s">
        <v>220</v>
      </c>
      <c r="B20" s="75" t="s">
        <v>224</v>
      </c>
      <c r="C20" s="236"/>
      <c r="D20" s="7" t="s">
        <v>167</v>
      </c>
      <c r="E20" s="7" t="s">
        <v>43</v>
      </c>
      <c r="F20" s="7"/>
      <c r="G20" s="26"/>
      <c r="H20" s="26"/>
      <c r="I20" s="81"/>
      <c r="J20" s="29"/>
    </row>
    <row r="21" spans="1:10" ht="12.75" x14ac:dyDescent="0.2">
      <c r="A21" s="77" t="s">
        <v>220</v>
      </c>
      <c r="B21" s="76" t="s">
        <v>224</v>
      </c>
      <c r="C21" s="239"/>
      <c r="D21" s="12" t="s">
        <v>198</v>
      </c>
      <c r="E21" s="8" t="s">
        <v>216</v>
      </c>
      <c r="F21" s="6"/>
      <c r="G21" s="30"/>
      <c r="H21" s="30"/>
      <c r="I21" s="82"/>
      <c r="J21" s="33"/>
    </row>
    <row r="22" spans="1:10" ht="12.75" x14ac:dyDescent="0.2">
      <c r="A22" s="74" t="s">
        <v>220</v>
      </c>
      <c r="B22" s="74"/>
      <c r="C22" s="231">
        <f>+C18+1</f>
        <v>6</v>
      </c>
      <c r="D22" s="9" t="s">
        <v>111</v>
      </c>
      <c r="E22" s="5" t="s">
        <v>113</v>
      </c>
      <c r="F22" s="10" t="s">
        <v>1</v>
      </c>
      <c r="G22" s="22">
        <f>+totale!I155</f>
        <v>3600000</v>
      </c>
      <c r="H22" s="22"/>
      <c r="I22" s="83"/>
      <c r="J22" s="24">
        <v>1980</v>
      </c>
    </row>
    <row r="23" spans="1:10" ht="12.75" x14ac:dyDescent="0.2">
      <c r="A23" s="75" t="s">
        <v>220</v>
      </c>
      <c r="B23" s="75"/>
      <c r="C23" s="232"/>
      <c r="D23" s="7" t="s">
        <v>3</v>
      </c>
      <c r="E23" s="7" t="s">
        <v>9</v>
      </c>
      <c r="F23" s="7"/>
      <c r="G23" s="26"/>
      <c r="H23" s="26"/>
      <c r="I23" s="81"/>
      <c r="J23" s="29"/>
    </row>
    <row r="24" spans="1:10" ht="12.75" x14ac:dyDescent="0.2">
      <c r="A24" s="77" t="s">
        <v>220</v>
      </c>
      <c r="B24" s="76"/>
      <c r="C24" s="233"/>
      <c r="D24" s="12" t="s">
        <v>167</v>
      </c>
      <c r="E24" s="8" t="s">
        <v>43</v>
      </c>
      <c r="F24" s="6"/>
      <c r="G24" s="30"/>
      <c r="H24" s="30"/>
      <c r="I24" s="82"/>
      <c r="J24" s="33"/>
    </row>
    <row r="25" spans="1:10" ht="12.75" x14ac:dyDescent="0.2">
      <c r="A25" s="74" t="s">
        <v>220</v>
      </c>
      <c r="B25" s="74"/>
      <c r="C25" s="231">
        <f>+C22+1</f>
        <v>7</v>
      </c>
      <c r="D25" s="9" t="s">
        <v>111</v>
      </c>
      <c r="E25" s="5" t="s">
        <v>114</v>
      </c>
      <c r="F25" s="10" t="s">
        <v>1</v>
      </c>
      <c r="G25" s="22">
        <f>+totale!I158</f>
        <v>5400000</v>
      </c>
      <c r="H25" s="22"/>
      <c r="I25" s="83"/>
      <c r="J25" s="24">
        <v>1995</v>
      </c>
    </row>
    <row r="26" spans="1:10" ht="12.75" x14ac:dyDescent="0.2">
      <c r="A26" s="75" t="s">
        <v>220</v>
      </c>
      <c r="B26" s="75"/>
      <c r="C26" s="232"/>
      <c r="D26" s="7" t="s">
        <v>3</v>
      </c>
      <c r="E26" s="7" t="s">
        <v>9</v>
      </c>
      <c r="F26" s="7"/>
      <c r="G26" s="28"/>
      <c r="H26" s="28"/>
      <c r="I26" s="81"/>
      <c r="J26" s="29"/>
    </row>
    <row r="27" spans="1:10" ht="12.75" x14ac:dyDescent="0.2">
      <c r="A27" s="77" t="s">
        <v>220</v>
      </c>
      <c r="B27" s="76"/>
      <c r="C27" s="233"/>
      <c r="D27" s="12" t="s">
        <v>167</v>
      </c>
      <c r="E27" s="8" t="s">
        <v>43</v>
      </c>
      <c r="F27" s="6"/>
      <c r="G27" s="32"/>
      <c r="H27" s="32"/>
      <c r="I27" s="82"/>
      <c r="J27" s="33"/>
    </row>
    <row r="28" spans="1:10" ht="12.75" x14ac:dyDescent="0.2">
      <c r="A28" s="74" t="s">
        <v>220</v>
      </c>
      <c r="B28" s="74" t="s">
        <v>224</v>
      </c>
      <c r="C28" s="234">
        <f>+C25+1</f>
        <v>8</v>
      </c>
      <c r="D28" s="9" t="s">
        <v>191</v>
      </c>
      <c r="E28" s="5" t="s">
        <v>192</v>
      </c>
      <c r="F28" s="10" t="s">
        <v>1</v>
      </c>
      <c r="G28" s="22"/>
      <c r="H28" s="22">
        <f>+totale!I161</f>
        <v>21000000</v>
      </c>
      <c r="I28" s="80"/>
      <c r="J28" s="37">
        <v>1977</v>
      </c>
    </row>
    <row r="29" spans="1:10" ht="12.75" x14ac:dyDescent="0.2">
      <c r="A29" s="75" t="s">
        <v>220</v>
      </c>
      <c r="B29" s="75" t="s">
        <v>224</v>
      </c>
      <c r="C29" s="235"/>
      <c r="D29" s="7" t="s">
        <v>3</v>
      </c>
      <c r="E29" s="7" t="s">
        <v>9</v>
      </c>
      <c r="F29" s="7"/>
      <c r="G29" s="28"/>
      <c r="H29" s="28"/>
      <c r="I29" s="81"/>
      <c r="J29" s="29"/>
    </row>
    <row r="30" spans="1:10" ht="25.5" x14ac:dyDescent="0.2">
      <c r="A30" s="75" t="s">
        <v>220</v>
      </c>
      <c r="B30" s="75" t="s">
        <v>224</v>
      </c>
      <c r="C30" s="235"/>
      <c r="D30" s="46" t="s">
        <v>167</v>
      </c>
      <c r="E30" s="46" t="s">
        <v>193</v>
      </c>
      <c r="F30" s="7"/>
      <c r="G30" s="28"/>
      <c r="H30" s="28"/>
      <c r="I30" s="81"/>
      <c r="J30" s="29"/>
    </row>
    <row r="31" spans="1:10" ht="12.75" x14ac:dyDescent="0.2">
      <c r="A31" s="77" t="s">
        <v>220</v>
      </c>
      <c r="B31" s="76" t="s">
        <v>224</v>
      </c>
      <c r="C31" s="240"/>
      <c r="D31" s="12" t="s">
        <v>198</v>
      </c>
      <c r="E31" s="8" t="s">
        <v>216</v>
      </c>
      <c r="F31" s="6"/>
      <c r="G31" s="32"/>
      <c r="H31" s="32"/>
      <c r="I31" s="82"/>
      <c r="J31" s="33"/>
    </row>
    <row r="32" spans="1:10" ht="12.75" x14ac:dyDescent="0.2">
      <c r="A32" s="199" t="s">
        <v>220</v>
      </c>
      <c r="B32" s="199"/>
      <c r="C32" s="231">
        <f>+C28+1</f>
        <v>9</v>
      </c>
      <c r="D32" s="9" t="s">
        <v>10</v>
      </c>
      <c r="E32" s="5" t="s">
        <v>175</v>
      </c>
      <c r="F32" s="10" t="s">
        <v>1</v>
      </c>
      <c r="G32" s="22">
        <v>4200000</v>
      </c>
      <c r="H32" s="140"/>
      <c r="I32" s="83"/>
      <c r="J32" s="24">
        <v>2014</v>
      </c>
    </row>
    <row r="33" spans="1:10" ht="12.75" x14ac:dyDescent="0.2">
      <c r="A33" s="200" t="s">
        <v>220</v>
      </c>
      <c r="B33" s="200"/>
      <c r="C33" s="232"/>
      <c r="D33" s="7" t="s">
        <v>3</v>
      </c>
      <c r="E33" s="7" t="s">
        <v>12</v>
      </c>
      <c r="F33" s="7"/>
      <c r="G33" s="26"/>
      <c r="H33" s="149"/>
      <c r="I33" s="81"/>
      <c r="J33" s="29"/>
    </row>
    <row r="34" spans="1:10" ht="12.75" x14ac:dyDescent="0.2">
      <c r="A34" s="77" t="s">
        <v>220</v>
      </c>
      <c r="B34" s="76"/>
      <c r="C34" s="233"/>
      <c r="D34" s="12" t="s">
        <v>167</v>
      </c>
      <c r="E34" s="8" t="s">
        <v>23</v>
      </c>
      <c r="F34" s="6"/>
      <c r="G34" s="30"/>
      <c r="H34" s="158"/>
      <c r="I34" s="82"/>
      <c r="J34" s="33"/>
    </row>
    <row r="35" spans="1:10" ht="12.75" x14ac:dyDescent="0.2">
      <c r="A35" s="74" t="s">
        <v>220</v>
      </c>
      <c r="B35" s="74" t="s">
        <v>224</v>
      </c>
      <c r="C35" s="231">
        <f>+C32+1</f>
        <v>10</v>
      </c>
      <c r="D35" s="9" t="s">
        <v>10</v>
      </c>
      <c r="E35" s="5" t="s">
        <v>115</v>
      </c>
      <c r="F35" s="10" t="s">
        <v>1</v>
      </c>
      <c r="G35" s="22"/>
      <c r="H35" s="22">
        <f>+totale!I194</f>
        <v>5900000</v>
      </c>
      <c r="I35" s="80"/>
      <c r="J35" s="37">
        <v>2005</v>
      </c>
    </row>
    <row r="36" spans="1:10" ht="12.75" x14ac:dyDescent="0.2">
      <c r="A36" s="75" t="s">
        <v>220</v>
      </c>
      <c r="B36" s="75" t="s">
        <v>224</v>
      </c>
      <c r="C36" s="232"/>
      <c r="D36" s="7" t="s">
        <v>3</v>
      </c>
      <c r="E36" s="7" t="s">
        <v>9</v>
      </c>
      <c r="F36" s="7"/>
      <c r="G36" s="26"/>
      <c r="H36" s="26"/>
      <c r="I36" s="81"/>
      <c r="J36" s="29"/>
    </row>
    <row r="37" spans="1:10" ht="12.75" x14ac:dyDescent="0.2">
      <c r="A37" s="75" t="s">
        <v>220</v>
      </c>
      <c r="B37" s="75" t="s">
        <v>224</v>
      </c>
      <c r="C37" s="232"/>
      <c r="D37" s="7" t="s">
        <v>167</v>
      </c>
      <c r="E37" s="7" t="s">
        <v>43</v>
      </c>
      <c r="F37" s="7"/>
      <c r="G37" s="26"/>
      <c r="H37" s="26"/>
      <c r="I37" s="81"/>
      <c r="J37" s="29"/>
    </row>
    <row r="38" spans="1:10" ht="12.75" x14ac:dyDescent="0.2">
      <c r="A38" s="77" t="s">
        <v>220</v>
      </c>
      <c r="B38" s="76" t="s">
        <v>224</v>
      </c>
      <c r="C38" s="233"/>
      <c r="D38" s="12" t="s">
        <v>198</v>
      </c>
      <c r="E38" s="8" t="s">
        <v>216</v>
      </c>
      <c r="F38" s="6"/>
      <c r="G38" s="30"/>
      <c r="H38" s="30"/>
      <c r="I38" s="82"/>
      <c r="J38" s="33"/>
    </row>
    <row r="39" spans="1:10" ht="12.75" x14ac:dyDescent="0.2">
      <c r="A39" s="74" t="s">
        <v>220</v>
      </c>
      <c r="B39" s="74" t="s">
        <v>224</v>
      </c>
      <c r="C39" s="231">
        <f>+C35+1</f>
        <v>11</v>
      </c>
      <c r="D39" s="9" t="s">
        <v>10</v>
      </c>
      <c r="E39" s="5" t="s">
        <v>178</v>
      </c>
      <c r="F39" s="10" t="s">
        <v>1</v>
      </c>
      <c r="G39" s="22"/>
      <c r="H39" s="22">
        <f>+totale!I232</f>
        <v>4600000</v>
      </c>
      <c r="I39" s="80"/>
      <c r="J39" s="37">
        <v>2008</v>
      </c>
    </row>
    <row r="40" spans="1:10" ht="12.75" x14ac:dyDescent="0.2">
      <c r="A40" s="75" t="s">
        <v>220</v>
      </c>
      <c r="B40" s="75" t="s">
        <v>224</v>
      </c>
      <c r="C40" s="232"/>
      <c r="D40" s="7" t="s">
        <v>3</v>
      </c>
      <c r="E40" s="7" t="s">
        <v>9</v>
      </c>
      <c r="F40" s="7"/>
      <c r="G40" s="26"/>
      <c r="H40" s="26"/>
      <c r="I40" s="81"/>
      <c r="J40" s="29"/>
    </row>
    <row r="41" spans="1:10" ht="12.75" x14ac:dyDescent="0.2">
      <c r="A41" s="75" t="s">
        <v>220</v>
      </c>
      <c r="B41" s="75" t="s">
        <v>224</v>
      </c>
      <c r="C41" s="232"/>
      <c r="D41" s="25" t="s">
        <v>167</v>
      </c>
      <c r="E41" s="7" t="s">
        <v>29</v>
      </c>
      <c r="F41" s="7"/>
      <c r="G41" s="26"/>
      <c r="H41" s="26"/>
      <c r="I41" s="81"/>
      <c r="J41" s="29"/>
    </row>
    <row r="42" spans="1:10" ht="12.75" x14ac:dyDescent="0.2">
      <c r="A42" s="77" t="s">
        <v>220</v>
      </c>
      <c r="B42" s="76" t="s">
        <v>224</v>
      </c>
      <c r="C42" s="233"/>
      <c r="D42" s="12" t="s">
        <v>198</v>
      </c>
      <c r="E42" s="8" t="s">
        <v>216</v>
      </c>
      <c r="F42" s="6"/>
      <c r="G42" s="30"/>
      <c r="H42" s="30"/>
      <c r="I42" s="82"/>
      <c r="J42" s="33"/>
    </row>
    <row r="43" spans="1:10" ht="12.75" x14ac:dyDescent="0.2">
      <c r="A43" s="74" t="s">
        <v>220</v>
      </c>
      <c r="B43" s="74" t="s">
        <v>224</v>
      </c>
      <c r="C43" s="231">
        <f>+C39+1</f>
        <v>12</v>
      </c>
      <c r="D43" s="9" t="s">
        <v>10</v>
      </c>
      <c r="E43" s="5" t="s">
        <v>138</v>
      </c>
      <c r="F43" s="10" t="s">
        <v>1</v>
      </c>
      <c r="G43" s="22"/>
      <c r="H43" s="22">
        <f>+totale!I236</f>
        <v>7100000</v>
      </c>
      <c r="I43" s="80"/>
      <c r="J43" s="37">
        <v>2008</v>
      </c>
    </row>
    <row r="44" spans="1:10" ht="12.75" x14ac:dyDescent="0.2">
      <c r="A44" s="75" t="s">
        <v>220</v>
      </c>
      <c r="B44" s="75" t="s">
        <v>224</v>
      </c>
      <c r="C44" s="232"/>
      <c r="D44" s="7" t="s">
        <v>3</v>
      </c>
      <c r="E44" s="7" t="s">
        <v>9</v>
      </c>
      <c r="F44" s="7"/>
      <c r="G44" s="26"/>
      <c r="H44" s="26"/>
      <c r="I44" s="81"/>
      <c r="J44" s="29"/>
    </row>
    <row r="45" spans="1:10" ht="12.75" x14ac:dyDescent="0.2">
      <c r="A45" s="75" t="s">
        <v>220</v>
      </c>
      <c r="B45" s="75" t="s">
        <v>224</v>
      </c>
      <c r="C45" s="232"/>
      <c r="D45" s="25" t="s">
        <v>167</v>
      </c>
      <c r="E45" s="7" t="s">
        <v>51</v>
      </c>
      <c r="F45" s="7"/>
      <c r="G45" s="26"/>
      <c r="H45" s="26"/>
      <c r="I45" s="81"/>
      <c r="J45" s="29"/>
    </row>
    <row r="46" spans="1:10" ht="12.75" x14ac:dyDescent="0.2">
      <c r="A46" s="77" t="s">
        <v>220</v>
      </c>
      <c r="B46" s="76" t="s">
        <v>224</v>
      </c>
      <c r="C46" s="233"/>
      <c r="D46" s="12" t="s">
        <v>198</v>
      </c>
      <c r="E46" s="8" t="s">
        <v>216</v>
      </c>
      <c r="F46" s="6"/>
      <c r="G46" s="30"/>
      <c r="H46" s="30"/>
      <c r="I46" s="82"/>
      <c r="J46" s="33"/>
    </row>
    <row r="47" spans="1:10" ht="12.75" x14ac:dyDescent="0.2">
      <c r="A47" s="74" t="s">
        <v>220</v>
      </c>
      <c r="B47" s="74" t="s">
        <v>224</v>
      </c>
      <c r="C47" s="231">
        <f>+C43+1</f>
        <v>13</v>
      </c>
      <c r="D47" s="9" t="s">
        <v>116</v>
      </c>
      <c r="E47" s="5" t="s">
        <v>219</v>
      </c>
      <c r="F47" s="10" t="s">
        <v>1</v>
      </c>
      <c r="G47" s="22"/>
      <c r="H47" s="22">
        <f>+totale!I347</f>
        <v>20700000</v>
      </c>
      <c r="I47" s="80"/>
      <c r="J47" s="37">
        <v>2003</v>
      </c>
    </row>
    <row r="48" spans="1:10" ht="12.75" x14ac:dyDescent="0.2">
      <c r="A48" s="75" t="s">
        <v>220</v>
      </c>
      <c r="B48" s="75" t="s">
        <v>224</v>
      </c>
      <c r="C48" s="232"/>
      <c r="D48" s="25" t="s">
        <v>3</v>
      </c>
      <c r="E48" s="7" t="s">
        <v>4</v>
      </c>
      <c r="F48" s="7"/>
      <c r="G48" s="26"/>
      <c r="H48" s="26"/>
      <c r="I48" s="81"/>
      <c r="J48" s="29"/>
    </row>
    <row r="49" spans="1:10" ht="25.5" x14ac:dyDescent="0.2">
      <c r="A49" s="75" t="s">
        <v>220</v>
      </c>
      <c r="B49" s="75" t="s">
        <v>224</v>
      </c>
      <c r="C49" s="232"/>
      <c r="D49" s="25" t="s">
        <v>167</v>
      </c>
      <c r="E49" s="41" t="s">
        <v>139</v>
      </c>
      <c r="F49" s="7"/>
      <c r="G49" s="26"/>
      <c r="H49" s="26"/>
      <c r="I49" s="81"/>
      <c r="J49" s="29"/>
    </row>
    <row r="50" spans="1:10" ht="12.75" x14ac:dyDescent="0.2">
      <c r="A50" s="77" t="s">
        <v>220</v>
      </c>
      <c r="B50" s="76" t="s">
        <v>224</v>
      </c>
      <c r="C50" s="233"/>
      <c r="D50" s="12" t="s">
        <v>198</v>
      </c>
      <c r="E50" s="8" t="s">
        <v>216</v>
      </c>
      <c r="F50" s="6"/>
      <c r="G50" s="30"/>
      <c r="H50" s="30"/>
      <c r="I50" s="82"/>
      <c r="J50" s="33"/>
    </row>
    <row r="51" spans="1:10" ht="12.75" x14ac:dyDescent="0.2">
      <c r="A51" s="4"/>
      <c r="B51" s="4"/>
      <c r="C51" s="4"/>
      <c r="D51" s="17" t="s">
        <v>146</v>
      </c>
      <c r="E51" s="18"/>
      <c r="F51" s="18"/>
      <c r="G51" s="84">
        <f>SUM(G1:G50)</f>
        <v>34500000</v>
      </c>
      <c r="H51" s="84">
        <f>SUM(H1:H50)</f>
        <v>88700000</v>
      </c>
      <c r="I51" s="85">
        <f>SUM(I1:I50)</f>
        <v>1500000</v>
      </c>
      <c r="J51" s="11"/>
    </row>
    <row r="52" spans="1:10" ht="6" customHeight="1" x14ac:dyDescent="0.2">
      <c r="H52" s="70"/>
    </row>
    <row r="53" spans="1:10" ht="12.75" x14ac:dyDescent="0.2">
      <c r="G53" s="86"/>
      <c r="H53" s="88"/>
      <c r="I53" s="86"/>
    </row>
    <row r="54" spans="1:10" ht="6" customHeight="1" x14ac:dyDescent="0.2">
      <c r="H54" s="45"/>
    </row>
    <row r="55" spans="1:10" ht="6" customHeight="1" x14ac:dyDescent="0.2">
      <c r="H55" s="45"/>
    </row>
    <row r="56" spans="1:10" ht="6" customHeight="1" x14ac:dyDescent="0.2">
      <c r="H56" s="45"/>
    </row>
    <row r="57" spans="1:10" ht="6" customHeight="1" x14ac:dyDescent="0.2">
      <c r="H57" s="45"/>
    </row>
    <row r="58" spans="1:10" ht="6" customHeight="1" x14ac:dyDescent="0.2">
      <c r="H58" s="45"/>
    </row>
    <row r="59" spans="1:10" ht="6" customHeight="1" x14ac:dyDescent="0.2">
      <c r="H59" s="45"/>
    </row>
    <row r="60" spans="1:10" ht="6" customHeight="1" x14ac:dyDescent="0.2">
      <c r="H60" s="45"/>
    </row>
    <row r="61" spans="1:10" ht="6" customHeight="1" x14ac:dyDescent="0.2">
      <c r="H61" s="45"/>
    </row>
    <row r="62" spans="1:10" ht="6" customHeight="1" x14ac:dyDescent="0.2">
      <c r="H62" s="45"/>
    </row>
    <row r="63" spans="1:10" ht="6" customHeight="1" x14ac:dyDescent="0.2">
      <c r="C63" s="1"/>
      <c r="D63" s="1"/>
      <c r="H63" s="45"/>
      <c r="J63" s="1"/>
    </row>
    <row r="64" spans="1:10" ht="6" customHeight="1" x14ac:dyDescent="0.2">
      <c r="C64" s="1"/>
      <c r="D64" s="1"/>
      <c r="H64" s="45"/>
      <c r="J64" s="1"/>
    </row>
    <row r="65" spans="3:10" ht="6" customHeight="1" x14ac:dyDescent="0.2">
      <c r="C65" s="1"/>
      <c r="D65" s="1"/>
      <c r="H65" s="45"/>
      <c r="J65" s="1"/>
    </row>
    <row r="66" spans="3:10" ht="6" customHeight="1" x14ac:dyDescent="0.2">
      <c r="C66" s="1"/>
      <c r="D66" s="1"/>
      <c r="H66" s="45"/>
      <c r="J66" s="1"/>
    </row>
    <row r="67" spans="3:10" ht="6" customHeight="1" x14ac:dyDescent="0.2">
      <c r="C67" s="1"/>
      <c r="D67" s="1"/>
      <c r="H67" s="45"/>
      <c r="J67" s="1"/>
    </row>
    <row r="68" spans="3:10" ht="6" customHeight="1" x14ac:dyDescent="0.2">
      <c r="C68" s="1"/>
      <c r="D68" s="1"/>
      <c r="H68" s="45"/>
      <c r="J68" s="1"/>
    </row>
    <row r="69" spans="3:10" ht="6" customHeight="1" x14ac:dyDescent="0.2">
      <c r="C69" s="1"/>
      <c r="D69" s="1"/>
      <c r="H69" s="45"/>
      <c r="J69" s="1"/>
    </row>
    <row r="70" spans="3:10" ht="6" customHeight="1" x14ac:dyDescent="0.2">
      <c r="C70" s="1"/>
      <c r="D70" s="1"/>
      <c r="H70" s="45"/>
      <c r="J70" s="1"/>
    </row>
    <row r="71" spans="3:10" ht="6" customHeight="1" x14ac:dyDescent="0.2">
      <c r="C71" s="1"/>
      <c r="D71" s="1"/>
      <c r="H71" s="45"/>
      <c r="J71" s="1"/>
    </row>
    <row r="72" spans="3:10" ht="6" customHeight="1" x14ac:dyDescent="0.2">
      <c r="C72" s="1"/>
      <c r="D72" s="1"/>
      <c r="H72" s="45"/>
      <c r="J72" s="1"/>
    </row>
    <row r="73" spans="3:10" ht="6" customHeight="1" x14ac:dyDescent="0.2">
      <c r="C73" s="1"/>
      <c r="D73" s="1"/>
      <c r="H73" s="69"/>
      <c r="J73" s="1"/>
    </row>
    <row r="74" spans="3:10" ht="6" customHeight="1" x14ac:dyDescent="0.2">
      <c r="C74" s="1"/>
      <c r="D74" s="1"/>
      <c r="H74" s="45"/>
      <c r="J74" s="1"/>
    </row>
    <row r="75" spans="3:10" ht="6" customHeight="1" x14ac:dyDescent="0.2">
      <c r="C75" s="1"/>
      <c r="D75" s="1"/>
      <c r="H75" s="45"/>
      <c r="J75" s="1"/>
    </row>
    <row r="76" spans="3:10" ht="6" customHeight="1" x14ac:dyDescent="0.2">
      <c r="C76" s="1"/>
      <c r="D76" s="1"/>
      <c r="H76" s="45"/>
      <c r="J76" s="1"/>
    </row>
    <row r="77" spans="3:10" ht="6" customHeight="1" x14ac:dyDescent="0.2">
      <c r="C77" s="1"/>
      <c r="D77" s="1"/>
      <c r="H77" s="45"/>
      <c r="J77" s="1"/>
    </row>
    <row r="78" spans="3:10" ht="6" customHeight="1" x14ac:dyDescent="0.2">
      <c r="C78" s="1"/>
      <c r="D78" s="1"/>
      <c r="H78" s="45"/>
      <c r="J78" s="1"/>
    </row>
    <row r="79" spans="3:10" ht="6" customHeight="1" x14ac:dyDescent="0.2">
      <c r="C79" s="1"/>
      <c r="D79" s="1"/>
      <c r="H79" s="45"/>
      <c r="J79" s="1"/>
    </row>
    <row r="80" spans="3:10" ht="6" customHeight="1" x14ac:dyDescent="0.2">
      <c r="C80" s="1"/>
      <c r="D80" s="1"/>
      <c r="H80" s="45"/>
      <c r="J80" s="1"/>
    </row>
    <row r="81" spans="3:10" ht="6" customHeight="1" x14ac:dyDescent="0.2">
      <c r="C81" s="1"/>
      <c r="D81" s="1"/>
      <c r="H81" s="45"/>
      <c r="J81" s="1"/>
    </row>
    <row r="82" spans="3:10" ht="6" customHeight="1" x14ac:dyDescent="0.2">
      <c r="C82" s="1"/>
      <c r="D82" s="1"/>
      <c r="H82" s="45"/>
      <c r="J82" s="1"/>
    </row>
    <row r="83" spans="3:10" ht="6" customHeight="1" x14ac:dyDescent="0.2">
      <c r="C83" s="1"/>
      <c r="D83" s="1"/>
      <c r="H83" s="45"/>
      <c r="J83" s="1"/>
    </row>
    <row r="84" spans="3:10" ht="6" customHeight="1" x14ac:dyDescent="0.2">
      <c r="C84" s="1"/>
      <c r="D84" s="1"/>
      <c r="H84" s="45"/>
      <c r="J84" s="1"/>
    </row>
    <row r="85" spans="3:10" ht="6" customHeight="1" x14ac:dyDescent="0.2">
      <c r="C85" s="1"/>
      <c r="D85" s="1"/>
      <c r="H85" s="45"/>
      <c r="J85" s="1"/>
    </row>
    <row r="86" spans="3:10" ht="6" customHeight="1" x14ac:dyDescent="0.2">
      <c r="C86" s="1"/>
      <c r="D86" s="1"/>
      <c r="H86" s="45"/>
      <c r="J86" s="1"/>
    </row>
    <row r="87" spans="3:10" ht="6" customHeight="1" x14ac:dyDescent="0.2">
      <c r="C87" s="1"/>
      <c r="D87" s="1"/>
      <c r="H87" s="45"/>
      <c r="J87" s="1"/>
    </row>
    <row r="88" spans="3:10" ht="6" customHeight="1" x14ac:dyDescent="0.2">
      <c r="C88" s="1"/>
      <c r="D88" s="1"/>
      <c r="H88" s="45"/>
      <c r="J88" s="1"/>
    </row>
    <row r="89" spans="3:10" ht="6" customHeight="1" x14ac:dyDescent="0.2">
      <c r="C89" s="1"/>
      <c r="D89" s="1"/>
      <c r="H89" s="45"/>
      <c r="J89" s="1"/>
    </row>
    <row r="90" spans="3:10" ht="6" customHeight="1" x14ac:dyDescent="0.2">
      <c r="C90" s="1"/>
      <c r="D90" s="1"/>
      <c r="H90" s="45"/>
      <c r="J90" s="1"/>
    </row>
    <row r="91" spans="3:10" ht="6" customHeight="1" x14ac:dyDescent="0.2">
      <c r="C91" s="1"/>
      <c r="D91" s="1"/>
      <c r="H91" s="45"/>
      <c r="J91" s="1"/>
    </row>
    <row r="92" spans="3:10" ht="6" customHeight="1" x14ac:dyDescent="0.2">
      <c r="C92" s="1"/>
      <c r="D92" s="1"/>
      <c r="H92" s="45"/>
      <c r="J92" s="1"/>
    </row>
    <row r="93" spans="3:10" ht="6" customHeight="1" x14ac:dyDescent="0.2">
      <c r="C93" s="1"/>
      <c r="D93" s="1"/>
      <c r="H93" s="43"/>
      <c r="J93" s="1"/>
    </row>
    <row r="94" spans="3:10" ht="6" customHeight="1" x14ac:dyDescent="0.2">
      <c r="C94" s="1"/>
      <c r="D94" s="1"/>
      <c r="H94" s="49"/>
      <c r="J94" s="1"/>
    </row>
  </sheetData>
  <sheetProtection password="CADF" sheet="1" objects="1" scenarios="1"/>
  <autoFilter ref="A1:J94"/>
  <mergeCells count="14">
    <mergeCell ref="C22:C24"/>
    <mergeCell ref="C18:C21"/>
    <mergeCell ref="C25:C27"/>
    <mergeCell ref="C14:C17"/>
    <mergeCell ref="G1:H1"/>
    <mergeCell ref="C3:C6"/>
    <mergeCell ref="C7:C9"/>
    <mergeCell ref="C10:C13"/>
    <mergeCell ref="C28:C31"/>
    <mergeCell ref="C47:C50"/>
    <mergeCell ref="C39:C42"/>
    <mergeCell ref="C43:C46"/>
    <mergeCell ref="C35:C38"/>
    <mergeCell ref="C32:C34"/>
  </mergeCells>
  <pageMargins left="0.19685039370078741" right="0.19685039370078741" top="0.39370078740157483" bottom="0.39370078740157483" header="0.19685039370078741" footer="0.19685039370078741"/>
  <pageSetup paperSize="9" scale="83" fitToHeight="0" orientation="landscape" horizontalDpi="4294967295" r:id="rId1"/>
  <headerFooter>
    <oddHeader>&amp;RElenco Immobili: Alberghi e Residence</oddHeader>
  </headerFooter>
  <rowBreaks count="1" manualBreakCount="1">
    <brk id="2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BreakPreview" zoomScaleNormal="75" zoomScaleSheetLayoutView="100" workbookViewId="0">
      <selection sqref="A1:XFD1048576"/>
    </sheetView>
  </sheetViews>
  <sheetFormatPr defaultRowHeight="6" customHeight="1" x14ac:dyDescent="0.2"/>
  <cols>
    <col min="1" max="1" width="10.28515625" style="2" bestFit="1" customWidth="1"/>
    <col min="2" max="2" width="10.28515625" style="2" customWidth="1"/>
    <col min="3" max="3" width="5.7109375" style="2" customWidth="1"/>
    <col min="4" max="4" width="21.140625" style="16" bestFit="1" customWidth="1"/>
    <col min="5" max="5" width="58.140625" style="1" customWidth="1"/>
    <col min="6" max="6" width="1.85546875" style="1" bestFit="1" customWidth="1"/>
    <col min="7" max="8" width="21.7109375" style="20" customWidth="1"/>
    <col min="9" max="9" width="14.28515625" style="20" customWidth="1"/>
    <col min="10" max="10" width="9.85546875" style="2" customWidth="1"/>
    <col min="11" max="16384" width="9.140625" style="1"/>
  </cols>
  <sheetData>
    <row r="1" spans="1:10" s="15" customFormat="1" ht="42" customHeight="1" x14ac:dyDescent="0.2">
      <c r="A1" s="13" t="s">
        <v>222</v>
      </c>
      <c r="B1" s="13" t="s">
        <v>223</v>
      </c>
      <c r="C1" s="72" t="s">
        <v>211</v>
      </c>
      <c r="D1" s="14"/>
      <c r="E1" s="73" t="s">
        <v>0</v>
      </c>
      <c r="F1" s="14"/>
      <c r="G1" s="71" t="s">
        <v>197</v>
      </c>
      <c r="H1" s="71" t="s">
        <v>197</v>
      </c>
      <c r="I1" s="79" t="s">
        <v>142</v>
      </c>
      <c r="J1" s="34" t="s">
        <v>210</v>
      </c>
    </row>
    <row r="2" spans="1:10" s="15" customFormat="1" ht="12.75" x14ac:dyDescent="0.2">
      <c r="A2" s="92"/>
      <c r="B2" s="92"/>
      <c r="C2" s="93"/>
      <c r="D2" s="94"/>
      <c r="E2" s="95"/>
      <c r="F2" s="94"/>
      <c r="G2" s="96" t="s">
        <v>226</v>
      </c>
      <c r="H2" s="97" t="s">
        <v>227</v>
      </c>
      <c r="I2" s="98"/>
      <c r="J2" s="99"/>
    </row>
    <row r="3" spans="1:10" ht="12.75" x14ac:dyDescent="0.2">
      <c r="A3" s="74" t="s">
        <v>201</v>
      </c>
      <c r="B3" s="74"/>
      <c r="C3" s="231">
        <v>1</v>
      </c>
      <c r="D3" s="9" t="s">
        <v>217</v>
      </c>
      <c r="E3" s="5" t="s">
        <v>50</v>
      </c>
      <c r="F3" s="10" t="s">
        <v>1</v>
      </c>
      <c r="G3" s="22">
        <v>32800000</v>
      </c>
      <c r="H3" s="22"/>
      <c r="I3" s="83"/>
      <c r="J3" s="24">
        <v>1993</v>
      </c>
    </row>
    <row r="4" spans="1:10" ht="12.75" x14ac:dyDescent="0.2">
      <c r="A4" s="75" t="s">
        <v>201</v>
      </c>
      <c r="B4" s="75"/>
      <c r="C4" s="232"/>
      <c r="D4" s="7" t="s">
        <v>3</v>
      </c>
      <c r="E4" s="7" t="s">
        <v>201</v>
      </c>
      <c r="F4" s="7"/>
      <c r="G4" s="28"/>
      <c r="H4" s="28"/>
      <c r="I4" s="81"/>
      <c r="J4" s="29"/>
    </row>
    <row r="5" spans="1:10" ht="12.75" customHeight="1" x14ac:dyDescent="0.2">
      <c r="A5" s="76" t="s">
        <v>201</v>
      </c>
      <c r="B5" s="76"/>
      <c r="C5" s="233"/>
      <c r="D5" s="12" t="s">
        <v>167</v>
      </c>
      <c r="E5" s="8" t="s">
        <v>108</v>
      </c>
      <c r="F5" s="6"/>
      <c r="G5" s="32"/>
      <c r="H5" s="32"/>
      <c r="I5" s="82"/>
      <c r="J5" s="33"/>
    </row>
    <row r="6" spans="1:10" ht="12.75" x14ac:dyDescent="0.2">
      <c r="A6" s="74" t="s">
        <v>201</v>
      </c>
      <c r="B6" s="74"/>
      <c r="C6" s="231">
        <f>+C3+1</f>
        <v>2</v>
      </c>
      <c r="D6" s="9" t="s">
        <v>10</v>
      </c>
      <c r="E6" s="5" t="s">
        <v>172</v>
      </c>
      <c r="F6" s="10" t="s">
        <v>1</v>
      </c>
      <c r="G6" s="22">
        <v>800000</v>
      </c>
      <c r="H6" s="22"/>
      <c r="I6" s="83"/>
      <c r="J6" s="24">
        <v>1967</v>
      </c>
    </row>
    <row r="7" spans="1:10" ht="12.75" x14ac:dyDescent="0.2">
      <c r="A7" s="75" t="s">
        <v>201</v>
      </c>
      <c r="B7" s="75"/>
      <c r="C7" s="232"/>
      <c r="D7" s="25" t="s">
        <v>3</v>
      </c>
      <c r="E7" s="7" t="s">
        <v>201</v>
      </c>
      <c r="F7" s="7"/>
      <c r="G7" s="28"/>
      <c r="H7" s="28"/>
      <c r="I7" s="81"/>
      <c r="J7" s="29"/>
    </row>
    <row r="8" spans="1:10" ht="25.5" x14ac:dyDescent="0.2">
      <c r="A8" s="75" t="s">
        <v>201</v>
      </c>
      <c r="B8" s="75"/>
      <c r="C8" s="232"/>
      <c r="D8" s="46" t="s">
        <v>167</v>
      </c>
      <c r="E8" s="46" t="s">
        <v>173</v>
      </c>
      <c r="F8" s="7"/>
      <c r="G8" s="28"/>
      <c r="H8" s="28"/>
      <c r="I8" s="81"/>
      <c r="J8" s="29"/>
    </row>
    <row r="9" spans="1:10" ht="12.75" x14ac:dyDescent="0.2">
      <c r="A9" s="76" t="s">
        <v>201</v>
      </c>
      <c r="B9" s="76"/>
      <c r="C9" s="233"/>
      <c r="D9" s="12" t="s">
        <v>198</v>
      </c>
      <c r="E9" s="8" t="s">
        <v>202</v>
      </c>
      <c r="F9" s="6"/>
      <c r="G9" s="32"/>
      <c r="H9" s="32"/>
      <c r="I9" s="82"/>
      <c r="J9" s="33"/>
    </row>
    <row r="10" spans="1:10" ht="12.75" x14ac:dyDescent="0.2">
      <c r="A10" s="4"/>
      <c r="B10" s="4"/>
      <c r="C10" s="4"/>
      <c r="D10" s="17" t="s">
        <v>146</v>
      </c>
      <c r="E10" s="18"/>
      <c r="F10" s="18"/>
      <c r="G10" s="84">
        <f>SUM(G1:G9)</f>
        <v>33600000</v>
      </c>
      <c r="H10" s="84">
        <f>SUM(H1:H9)</f>
        <v>0</v>
      </c>
      <c r="I10" s="85">
        <f>SUM(I1:I9)</f>
        <v>0</v>
      </c>
      <c r="J10" s="11"/>
    </row>
    <row r="11" spans="1:10" ht="6" customHeight="1" x14ac:dyDescent="0.2">
      <c r="H11" s="70"/>
    </row>
    <row r="12" spans="1:10" ht="12.75" x14ac:dyDescent="0.2">
      <c r="G12" s="86"/>
      <c r="H12" s="88"/>
      <c r="I12" s="86"/>
    </row>
    <row r="13" spans="1:10" ht="6" customHeight="1" x14ac:dyDescent="0.2">
      <c r="H13" s="45"/>
    </row>
    <row r="14" spans="1:10" ht="6" customHeight="1" x14ac:dyDescent="0.2">
      <c r="H14" s="45"/>
    </row>
    <row r="15" spans="1:10" ht="6" customHeight="1" x14ac:dyDescent="0.2">
      <c r="H15" s="45"/>
    </row>
    <row r="16" spans="1:10" ht="6" customHeight="1" x14ac:dyDescent="0.2">
      <c r="H16" s="45"/>
    </row>
    <row r="17" spans="3:10" ht="6" customHeight="1" x14ac:dyDescent="0.2">
      <c r="H17" s="45"/>
    </row>
    <row r="18" spans="3:10" ht="6" customHeight="1" x14ac:dyDescent="0.2">
      <c r="H18" s="45"/>
    </row>
    <row r="19" spans="3:10" ht="6" customHeight="1" x14ac:dyDescent="0.2">
      <c r="H19" s="45"/>
    </row>
    <row r="20" spans="3:10" ht="6" customHeight="1" x14ac:dyDescent="0.2">
      <c r="H20" s="45"/>
    </row>
    <row r="21" spans="3:10" ht="6" customHeight="1" x14ac:dyDescent="0.2">
      <c r="H21" s="45"/>
    </row>
    <row r="22" spans="3:10" ht="6" customHeight="1" x14ac:dyDescent="0.2">
      <c r="C22" s="1"/>
      <c r="D22" s="1"/>
      <c r="H22" s="45"/>
      <c r="J22" s="1"/>
    </row>
    <row r="23" spans="3:10" ht="6" customHeight="1" x14ac:dyDescent="0.2">
      <c r="C23" s="1"/>
      <c r="D23" s="1"/>
      <c r="H23" s="45"/>
      <c r="J23" s="1"/>
    </row>
    <row r="24" spans="3:10" ht="6" customHeight="1" x14ac:dyDescent="0.2">
      <c r="C24" s="1"/>
      <c r="D24" s="1"/>
      <c r="H24" s="45"/>
      <c r="J24" s="1"/>
    </row>
    <row r="25" spans="3:10" ht="6" customHeight="1" x14ac:dyDescent="0.2">
      <c r="C25" s="1"/>
      <c r="D25" s="1"/>
      <c r="H25" s="45"/>
      <c r="J25" s="1"/>
    </row>
    <row r="26" spans="3:10" ht="6" customHeight="1" x14ac:dyDescent="0.2">
      <c r="C26" s="1"/>
      <c r="D26" s="1"/>
      <c r="H26" s="45"/>
      <c r="J26" s="1"/>
    </row>
    <row r="27" spans="3:10" ht="6" customHeight="1" x14ac:dyDescent="0.2">
      <c r="C27" s="1"/>
      <c r="D27" s="1"/>
      <c r="H27" s="45"/>
      <c r="J27" s="1"/>
    </row>
    <row r="28" spans="3:10" ht="6" customHeight="1" x14ac:dyDescent="0.2">
      <c r="C28" s="1"/>
      <c r="D28" s="1"/>
      <c r="H28" s="45"/>
      <c r="J28" s="1"/>
    </row>
    <row r="29" spans="3:10" ht="6" customHeight="1" x14ac:dyDescent="0.2">
      <c r="C29" s="1"/>
      <c r="D29" s="1"/>
      <c r="H29" s="45"/>
      <c r="J29" s="1"/>
    </row>
    <row r="30" spans="3:10" ht="6" customHeight="1" x14ac:dyDescent="0.2">
      <c r="C30" s="1"/>
      <c r="D30" s="1"/>
      <c r="H30" s="45"/>
      <c r="J30" s="1"/>
    </row>
    <row r="31" spans="3:10" ht="6" customHeight="1" x14ac:dyDescent="0.2">
      <c r="C31" s="1"/>
      <c r="D31" s="1"/>
      <c r="H31" s="45"/>
      <c r="J31" s="1"/>
    </row>
    <row r="32" spans="3:10" ht="6" customHeight="1" x14ac:dyDescent="0.2">
      <c r="C32" s="1"/>
      <c r="D32" s="1"/>
      <c r="H32" s="69"/>
      <c r="J32" s="1"/>
    </row>
    <row r="33" spans="3:10" ht="6" customHeight="1" x14ac:dyDescent="0.2">
      <c r="C33" s="1"/>
      <c r="D33" s="1"/>
      <c r="H33" s="45"/>
      <c r="J33" s="1"/>
    </row>
    <row r="34" spans="3:10" ht="6" customHeight="1" x14ac:dyDescent="0.2">
      <c r="C34" s="1"/>
      <c r="D34" s="1"/>
      <c r="H34" s="45"/>
      <c r="J34" s="1"/>
    </row>
    <row r="35" spans="3:10" ht="6" customHeight="1" x14ac:dyDescent="0.2">
      <c r="C35" s="1"/>
      <c r="D35" s="1"/>
      <c r="H35" s="45"/>
      <c r="J35" s="1"/>
    </row>
    <row r="36" spans="3:10" ht="6" customHeight="1" x14ac:dyDescent="0.2">
      <c r="C36" s="1"/>
      <c r="D36" s="1"/>
      <c r="H36" s="45"/>
      <c r="J36" s="1"/>
    </row>
    <row r="37" spans="3:10" ht="6" customHeight="1" x14ac:dyDescent="0.2">
      <c r="C37" s="1"/>
      <c r="D37" s="1"/>
      <c r="H37" s="45"/>
      <c r="J37" s="1"/>
    </row>
    <row r="38" spans="3:10" ht="6" customHeight="1" x14ac:dyDescent="0.2">
      <c r="C38" s="1"/>
      <c r="D38" s="1"/>
      <c r="H38" s="45"/>
      <c r="J38" s="1"/>
    </row>
    <row r="39" spans="3:10" ht="6" customHeight="1" x14ac:dyDescent="0.2">
      <c r="C39" s="1"/>
      <c r="D39" s="1"/>
      <c r="H39" s="45"/>
      <c r="J39" s="1"/>
    </row>
    <row r="40" spans="3:10" ht="6" customHeight="1" x14ac:dyDescent="0.2">
      <c r="C40" s="1"/>
      <c r="D40" s="1"/>
      <c r="H40" s="45"/>
      <c r="J40" s="1"/>
    </row>
    <row r="41" spans="3:10" ht="6" customHeight="1" x14ac:dyDescent="0.2">
      <c r="C41" s="1"/>
      <c r="D41" s="1"/>
      <c r="H41" s="45"/>
      <c r="J41" s="1"/>
    </row>
    <row r="42" spans="3:10" ht="6" customHeight="1" x14ac:dyDescent="0.2">
      <c r="C42" s="1"/>
      <c r="D42" s="1"/>
      <c r="H42" s="45"/>
      <c r="J42" s="1"/>
    </row>
    <row r="43" spans="3:10" ht="6" customHeight="1" x14ac:dyDescent="0.2">
      <c r="C43" s="1"/>
      <c r="D43" s="1"/>
      <c r="H43" s="45"/>
      <c r="J43" s="1"/>
    </row>
    <row r="44" spans="3:10" ht="6" customHeight="1" x14ac:dyDescent="0.2">
      <c r="C44" s="1"/>
      <c r="D44" s="1"/>
      <c r="H44" s="45"/>
      <c r="J44" s="1"/>
    </row>
    <row r="45" spans="3:10" ht="6" customHeight="1" x14ac:dyDescent="0.2">
      <c r="C45" s="1"/>
      <c r="D45" s="1"/>
      <c r="H45" s="45"/>
      <c r="J45" s="1"/>
    </row>
    <row r="46" spans="3:10" ht="6" customHeight="1" x14ac:dyDescent="0.2">
      <c r="C46" s="1"/>
      <c r="D46" s="1"/>
      <c r="H46" s="45"/>
      <c r="J46" s="1"/>
    </row>
    <row r="47" spans="3:10" ht="6" customHeight="1" x14ac:dyDescent="0.2">
      <c r="C47" s="1"/>
      <c r="D47" s="1"/>
      <c r="H47" s="45"/>
      <c r="J47" s="1"/>
    </row>
    <row r="48" spans="3:10" ht="6" customHeight="1" x14ac:dyDescent="0.2">
      <c r="C48" s="1"/>
      <c r="D48" s="1"/>
      <c r="H48" s="45"/>
      <c r="J48" s="1"/>
    </row>
    <row r="49" spans="3:10" ht="6" customHeight="1" x14ac:dyDescent="0.2">
      <c r="C49" s="1"/>
      <c r="D49" s="1"/>
      <c r="H49" s="45"/>
      <c r="J49" s="1"/>
    </row>
    <row r="50" spans="3:10" ht="6" customHeight="1" x14ac:dyDescent="0.2">
      <c r="C50" s="1"/>
      <c r="D50" s="1"/>
      <c r="H50" s="45"/>
      <c r="J50" s="1"/>
    </row>
    <row r="51" spans="3:10" ht="6" customHeight="1" x14ac:dyDescent="0.2">
      <c r="C51" s="1"/>
      <c r="D51" s="1"/>
      <c r="H51" s="45"/>
      <c r="J51" s="1"/>
    </row>
    <row r="52" spans="3:10" ht="6" customHeight="1" x14ac:dyDescent="0.2">
      <c r="C52" s="1"/>
      <c r="D52" s="1"/>
      <c r="H52" s="43"/>
      <c r="J52" s="1"/>
    </row>
    <row r="53" spans="3:10" ht="6" customHeight="1" x14ac:dyDescent="0.2">
      <c r="C53" s="1"/>
      <c r="D53" s="1"/>
      <c r="H53" s="49"/>
      <c r="J53" s="1"/>
    </row>
  </sheetData>
  <sheetProtection password="CADF" sheet="1" objects="1" scenarios="1"/>
  <autoFilter ref="A1:J53"/>
  <mergeCells count="2">
    <mergeCell ref="C6:C9"/>
    <mergeCell ref="C3:C5"/>
  </mergeCells>
  <pageMargins left="0.19685039370078741" right="0.19685039370078741" top="0.39370078740157483" bottom="0.39370078740157483" header="0.19685039370078741" footer="0.19685039370078741"/>
  <pageSetup paperSize="9" scale="84" fitToHeight="0" orientation="landscape" horizontalDpi="4294967295" r:id="rId1"/>
  <headerFooter>
    <oddHeader>&amp;RAllegato Immobili: Deposito Merci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6" customHeight="1" x14ac:dyDescent="0.2"/>
  <cols>
    <col min="1" max="1" width="72.5703125" style="1" customWidth="1"/>
    <col min="2" max="2" width="1.85546875" style="1" bestFit="1" customWidth="1"/>
    <col min="3" max="3" width="12.7109375" style="19" customWidth="1"/>
    <col min="4" max="4" width="12.85546875" style="36" customWidth="1"/>
    <col min="5" max="6" width="12.85546875" style="20" customWidth="1"/>
    <col min="7" max="16384" width="9.140625" style="1"/>
  </cols>
  <sheetData>
    <row r="1" spans="1:6" s="35" customFormat="1" ht="41.25" customHeight="1" x14ac:dyDescent="0.2">
      <c r="A1" s="50" t="s">
        <v>203</v>
      </c>
      <c r="B1" s="51"/>
      <c r="C1" s="52" t="s">
        <v>168</v>
      </c>
      <c r="D1" s="52" t="s">
        <v>145</v>
      </c>
      <c r="E1" s="53" t="s">
        <v>143</v>
      </c>
      <c r="F1" s="54" t="s">
        <v>197</v>
      </c>
    </row>
    <row r="2" spans="1:6" ht="6" customHeight="1" x14ac:dyDescent="0.2">
      <c r="A2" s="55"/>
      <c r="B2" s="3"/>
      <c r="C2" s="43"/>
      <c r="D2" s="44"/>
      <c r="E2" s="45"/>
      <c r="F2" s="56"/>
    </row>
    <row r="3" spans="1:6" ht="12.75" x14ac:dyDescent="0.2">
      <c r="A3" s="57" t="s">
        <v>204</v>
      </c>
      <c r="B3" s="58" t="s">
        <v>1</v>
      </c>
      <c r="C3" s="59">
        <f>+civili!G282+civili!I282</f>
        <v>1257100000</v>
      </c>
      <c r="D3" s="59"/>
      <c r="E3" s="59"/>
      <c r="F3" s="60"/>
    </row>
    <row r="4" spans="1:6" ht="12.75" x14ac:dyDescent="0.2">
      <c r="A4" s="61" t="s">
        <v>205</v>
      </c>
      <c r="B4" s="18" t="s">
        <v>1</v>
      </c>
      <c r="C4" s="47"/>
      <c r="D4" s="47">
        <f>+commerciali!G34</f>
        <v>92800000</v>
      </c>
      <c r="E4" s="47"/>
      <c r="F4" s="62"/>
    </row>
    <row r="5" spans="1:6" ht="12.75" x14ac:dyDescent="0.2">
      <c r="A5" s="61" t="s">
        <v>206</v>
      </c>
      <c r="B5" s="18" t="s">
        <v>1</v>
      </c>
      <c r="C5" s="47"/>
      <c r="D5" s="47"/>
      <c r="E5" s="47">
        <f>+alberghi!G51+alberghi!I51</f>
        <v>36000000</v>
      </c>
      <c r="F5" s="62"/>
    </row>
    <row r="6" spans="1:6" ht="12.75" x14ac:dyDescent="0.2">
      <c r="A6" s="61" t="s">
        <v>207</v>
      </c>
      <c r="B6" s="18" t="s">
        <v>1</v>
      </c>
      <c r="C6" s="47"/>
      <c r="D6" s="47"/>
      <c r="E6" s="47"/>
      <c r="F6" s="62">
        <f>+depositi!G10</f>
        <v>33600000</v>
      </c>
    </row>
    <row r="7" spans="1:6" ht="12.75" x14ac:dyDescent="0.2">
      <c r="A7" s="61" t="s">
        <v>208</v>
      </c>
      <c r="B7" s="18" t="s">
        <v>1</v>
      </c>
      <c r="C7" s="47">
        <f>+civili!H282</f>
        <v>2600000</v>
      </c>
      <c r="D7" s="47">
        <f>+commerciali!H34</f>
        <v>15200000</v>
      </c>
      <c r="E7" s="47">
        <f>+alberghi!H51</f>
        <v>88700000</v>
      </c>
      <c r="F7" s="62">
        <f>+depositi!H10</f>
        <v>0</v>
      </c>
    </row>
    <row r="8" spans="1:6" ht="6" customHeight="1" x14ac:dyDescent="0.2">
      <c r="A8" s="63"/>
      <c r="B8" s="3"/>
      <c r="C8" s="43"/>
      <c r="D8" s="44"/>
      <c r="E8" s="45"/>
      <c r="F8" s="56"/>
    </row>
    <row r="9" spans="1:6" ht="13.5" thickBot="1" x14ac:dyDescent="0.25">
      <c r="A9" s="64" t="s">
        <v>209</v>
      </c>
      <c r="B9" s="65" t="s">
        <v>1</v>
      </c>
      <c r="C9" s="66">
        <f>SUM(C3:C8)</f>
        <v>1259700000</v>
      </c>
      <c r="D9" s="66">
        <f>SUM(D3:D8)</f>
        <v>108000000</v>
      </c>
      <c r="E9" s="66">
        <f>SUM(E3:E8)</f>
        <v>124700000</v>
      </c>
      <c r="F9" s="67">
        <f>SUM(F3:F8)</f>
        <v>33600000</v>
      </c>
    </row>
    <row r="10" spans="1:6" ht="6" customHeight="1" x14ac:dyDescent="0.2">
      <c r="C10" s="48"/>
      <c r="D10" s="68"/>
      <c r="E10" s="49"/>
      <c r="F10" s="49"/>
    </row>
  </sheetData>
  <sheetProtection password="CADF" sheet="1" objects="1" scenarios="1"/>
  <pageMargins left="0.70866141732283472" right="0.70866141732283472" top="0.74803149606299213" bottom="0.74803149606299213" header="0.31496062992125984" footer="0.31496062992125984"/>
  <pageSetup paperSize="9" scale="105" orientation="landscape" horizontalDpi="4294967295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B1" workbookViewId="0">
      <selection activeCell="F11" sqref="F11"/>
    </sheetView>
  </sheetViews>
  <sheetFormatPr defaultRowHeight="6" customHeight="1" x14ac:dyDescent="0.2"/>
  <cols>
    <col min="1" max="1" width="3.7109375" style="109" customWidth="1"/>
    <col min="2" max="2" width="75.85546875" style="109" bestFit="1" customWidth="1"/>
    <col min="3" max="3" width="2.7109375" style="114" customWidth="1"/>
    <col min="4" max="4" width="14" style="112" customWidth="1"/>
    <col min="5" max="7" width="14" style="113" customWidth="1"/>
    <col min="8" max="8" width="14" style="109" customWidth="1"/>
    <col min="9" max="16384" width="9.140625" style="109"/>
  </cols>
  <sheetData>
    <row r="1" spans="1:8" s="107" customFormat="1" ht="41.25" customHeight="1" x14ac:dyDescent="0.2">
      <c r="B1" s="102" t="s">
        <v>203</v>
      </c>
      <c r="C1" s="103"/>
      <c r="D1" s="104" t="s">
        <v>168</v>
      </c>
      <c r="E1" s="104" t="s">
        <v>145</v>
      </c>
      <c r="F1" s="105" t="s">
        <v>143</v>
      </c>
      <c r="G1" s="106" t="s">
        <v>197</v>
      </c>
      <c r="H1" s="106" t="s">
        <v>209</v>
      </c>
    </row>
    <row r="2" spans="1:8" ht="6" customHeight="1" x14ac:dyDescent="0.2">
      <c r="B2" s="116"/>
      <c r="C2" s="117"/>
      <c r="D2" s="118"/>
      <c r="E2" s="27"/>
      <c r="F2" s="27"/>
      <c r="G2" s="119"/>
      <c r="H2" s="108"/>
    </row>
    <row r="3" spans="1:8" s="127" customFormat="1" ht="17.25" customHeight="1" x14ac:dyDescent="0.2">
      <c r="B3" s="202" t="s">
        <v>204</v>
      </c>
      <c r="C3" s="203" t="s">
        <v>1</v>
      </c>
      <c r="D3" s="204">
        <f>+civili!G282+civili!I282</f>
        <v>1257100000</v>
      </c>
      <c r="E3" s="204"/>
      <c r="F3" s="204"/>
      <c r="G3" s="205"/>
      <c r="H3" s="205">
        <f>SUM(D3:G3)</f>
        <v>1257100000</v>
      </c>
    </row>
    <row r="4" spans="1:8" s="127" customFormat="1" ht="17.25" customHeight="1" x14ac:dyDescent="0.2">
      <c r="B4" s="206" t="s">
        <v>205</v>
      </c>
      <c r="C4" s="203" t="s">
        <v>1</v>
      </c>
      <c r="D4" s="204"/>
      <c r="E4" s="204">
        <f>+commerciali!G34</f>
        <v>92800000</v>
      </c>
      <c r="F4" s="204"/>
      <c r="G4" s="205"/>
      <c r="H4" s="205">
        <f>SUM(D4:G4)</f>
        <v>92800000</v>
      </c>
    </row>
    <row r="5" spans="1:8" s="127" customFormat="1" ht="17.25" customHeight="1" x14ac:dyDescent="0.2">
      <c r="B5" s="206" t="s">
        <v>206</v>
      </c>
      <c r="C5" s="203" t="s">
        <v>1</v>
      </c>
      <c r="D5" s="204"/>
      <c r="E5" s="204"/>
      <c r="F5" s="204">
        <f>+alberghi!G51+alberghi!I51</f>
        <v>36000000</v>
      </c>
      <c r="G5" s="205"/>
      <c r="H5" s="205">
        <f>SUM(D5:G5)</f>
        <v>36000000</v>
      </c>
    </row>
    <row r="6" spans="1:8" s="127" customFormat="1" ht="17.25" customHeight="1" x14ac:dyDescent="0.2">
      <c r="B6" s="206" t="s">
        <v>207</v>
      </c>
      <c r="C6" s="203" t="s">
        <v>1</v>
      </c>
      <c r="D6" s="204"/>
      <c r="E6" s="204"/>
      <c r="F6" s="204"/>
      <c r="G6" s="205">
        <f>+depositi!G10</f>
        <v>33600000</v>
      </c>
      <c r="H6" s="205">
        <f>SUM(D6:G6)</f>
        <v>33600000</v>
      </c>
    </row>
    <row r="7" spans="1:8" s="127" customFormat="1" ht="17.25" customHeight="1" thickBot="1" x14ac:dyDescent="0.25">
      <c r="B7" s="207" t="s">
        <v>208</v>
      </c>
      <c r="C7" s="208" t="s">
        <v>1</v>
      </c>
      <c r="D7" s="209">
        <f>+civili!H282</f>
        <v>2600000</v>
      </c>
      <c r="E7" s="209">
        <f>+commerciali!H34</f>
        <v>15200000</v>
      </c>
      <c r="F7" s="209">
        <f>+alberghi!H51</f>
        <v>88700000</v>
      </c>
      <c r="G7" s="210">
        <f>+depositi!H10</f>
        <v>0</v>
      </c>
      <c r="H7" s="210">
        <f>SUM(D7:G7)</f>
        <v>106500000</v>
      </c>
    </row>
    <row r="8" spans="1:8" s="127" customFormat="1" ht="6" customHeight="1" thickBot="1" x14ac:dyDescent="0.25">
      <c r="B8" s="211"/>
      <c r="C8" s="212"/>
      <c r="D8" s="213"/>
      <c r="E8" s="214"/>
      <c r="F8" s="214"/>
      <c r="G8" s="214"/>
      <c r="H8" s="214"/>
    </row>
    <row r="9" spans="1:8" s="127" customFormat="1" ht="17.25" customHeight="1" thickBot="1" x14ac:dyDescent="0.25">
      <c r="A9" s="120" t="s">
        <v>232</v>
      </c>
      <c r="B9" s="122" t="s">
        <v>231</v>
      </c>
      <c r="C9" s="123" t="s">
        <v>1</v>
      </c>
      <c r="D9" s="124">
        <f>SUM(D3:D8)</f>
        <v>1259700000</v>
      </c>
      <c r="E9" s="124">
        <f>SUM(E3:E8)</f>
        <v>108000000</v>
      </c>
      <c r="F9" s="124">
        <f>SUM(F3:F8)</f>
        <v>124700000</v>
      </c>
      <c r="G9" s="125">
        <f>SUM(G3:G8)</f>
        <v>33600000</v>
      </c>
      <c r="H9" s="126">
        <f>SUM(H3:H8)</f>
        <v>1526000000</v>
      </c>
    </row>
    <row r="10" spans="1:8" s="127" customFormat="1" ht="17.25" customHeight="1" thickBot="1" x14ac:dyDescent="0.25">
      <c r="A10" s="120" t="s">
        <v>233</v>
      </c>
      <c r="B10" s="122" t="s">
        <v>237</v>
      </c>
      <c r="C10" s="123"/>
      <c r="D10" s="197">
        <v>4.4000000000000002E-4</v>
      </c>
      <c r="E10" s="197">
        <v>6.4000000000000005E-4</v>
      </c>
      <c r="F10" s="197">
        <v>7.2000000000000005E-4</v>
      </c>
      <c r="G10" s="198">
        <v>1.25E-3</v>
      </c>
      <c r="H10" s="121"/>
    </row>
    <row r="11" spans="1:8" s="127" customFormat="1" ht="17.25" customHeight="1" thickBot="1" x14ac:dyDescent="0.25">
      <c r="A11" s="120"/>
      <c r="B11" s="122" t="s">
        <v>241</v>
      </c>
      <c r="C11" s="123" t="s">
        <v>1</v>
      </c>
      <c r="D11" s="110">
        <f>+D9*D10</f>
        <v>554268</v>
      </c>
      <c r="E11" s="110">
        <f>+E9*E10</f>
        <v>69120</v>
      </c>
      <c r="F11" s="110">
        <f>+F9*F10</f>
        <v>89784</v>
      </c>
      <c r="G11" s="111">
        <f>+G9*G10</f>
        <v>42000</v>
      </c>
      <c r="H11" s="115">
        <f>SUM(D11:G11)</f>
        <v>755172</v>
      </c>
    </row>
    <row r="12" spans="1:8" s="127" customFormat="1" ht="17.25" customHeight="1" thickBot="1" x14ac:dyDescent="0.25">
      <c r="B12" s="122" t="s">
        <v>235</v>
      </c>
      <c r="C12" s="123" t="s">
        <v>1</v>
      </c>
      <c r="D12" s="110"/>
      <c r="E12" s="110"/>
      <c r="F12" s="110"/>
      <c r="G12" s="201">
        <v>0.7</v>
      </c>
      <c r="H12" s="115">
        <f>+H11*G12</f>
        <v>528620.4</v>
      </c>
    </row>
    <row r="13" spans="1:8" s="127" customFormat="1" ht="17.25" customHeight="1" thickBot="1" x14ac:dyDescent="0.25">
      <c r="B13" s="122" t="s">
        <v>236</v>
      </c>
      <c r="C13" s="123" t="s">
        <v>1</v>
      </c>
      <c r="D13" s="110"/>
      <c r="E13" s="110"/>
      <c r="F13" s="110"/>
      <c r="G13" s="201">
        <v>0.6</v>
      </c>
      <c r="H13" s="115">
        <f>+H11*G13</f>
        <v>453103.2</v>
      </c>
    </row>
    <row r="17" spans="4:8" ht="12.75" x14ac:dyDescent="0.2">
      <c r="D17" s="114"/>
      <c r="G17" s="114"/>
    </row>
    <row r="18" spans="4:8" ht="12.75" x14ac:dyDescent="0.2">
      <c r="D18" s="113"/>
      <c r="H18" s="223"/>
    </row>
    <row r="19" spans="4:8" ht="12.75" x14ac:dyDescent="0.2">
      <c r="D19" s="196"/>
      <c r="G19" s="196"/>
    </row>
    <row r="32" spans="4:8" ht="12.75" x14ac:dyDescent="0.2"/>
  </sheetData>
  <sheetProtection password="CADF" sheet="1" objects="1" scenarios="1"/>
  <pageMargins left="0.31496062992125984" right="0.31496062992125984" top="0.74803149606299213" bottom="0.74803149606299213" header="0.31496062992125984" footer="0.31496062992125984"/>
  <pageSetup paperSize="9" scale="94" orientation="landscape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totale</vt:lpstr>
      <vt:lpstr>civili</vt:lpstr>
      <vt:lpstr>commerciali</vt:lpstr>
      <vt:lpstr>alberghi</vt:lpstr>
      <vt:lpstr>depositi</vt:lpstr>
      <vt:lpstr>RIEPILOGO</vt:lpstr>
      <vt:lpstr>CALCOLO</vt:lpstr>
      <vt:lpstr>alberghi!Area_stampa</vt:lpstr>
      <vt:lpstr>civili!Area_stampa</vt:lpstr>
      <vt:lpstr>commerciali!Area_stampa</vt:lpstr>
      <vt:lpstr>totale!Area_stampa</vt:lpstr>
      <vt:lpstr>alberghi!Titoli_stampa</vt:lpstr>
      <vt:lpstr>civili!Titoli_stampa</vt:lpstr>
      <vt:lpstr>totale!Titoli_stampa</vt:lpstr>
    </vt:vector>
  </TitlesOfParts>
  <Company>enpam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enpam</dc:creator>
  <cp:lastModifiedBy>damico_d</cp:lastModifiedBy>
  <cp:lastPrinted>2017-07-18T10:59:15Z</cp:lastPrinted>
  <dcterms:created xsi:type="dcterms:W3CDTF">2004-03-09T10:10:09Z</dcterms:created>
  <dcterms:modified xsi:type="dcterms:W3CDTF">2017-07-24T13:24:45Z</dcterms:modified>
</cp:coreProperties>
</file>